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5210" windowHeight="8640" tabRatio="937" activeTab="0"/>
  </bookViews>
  <sheets>
    <sheet name="Прилож №1" sheetId="1" r:id="rId1"/>
    <sheet name="таблица1" sheetId="2" r:id="rId2"/>
    <sheet name="таблица2" sheetId="3" r:id="rId3"/>
    <sheet name="таблица2 (2019 г.)" sheetId="4" r:id="rId4"/>
    <sheet name="таблица2 (2020 г.)" sheetId="5" r:id="rId5"/>
    <sheet name="таблица2.1" sheetId="6" r:id="rId6"/>
    <sheet name="Таблица3" sheetId="7" r:id="rId7"/>
    <sheet name="Таблица4" sheetId="8" r:id="rId8"/>
    <sheet name="расчет1" sheetId="9" r:id="rId9"/>
    <sheet name="расчет1.2" sheetId="10" r:id="rId10"/>
    <sheet name="расчет1.3" sheetId="11" r:id="rId11"/>
    <sheet name="расчет1.4" sheetId="12" r:id="rId12"/>
    <sheet name="расчет2" sheetId="13" r:id="rId13"/>
    <sheet name="расчет3" sheetId="14" r:id="rId14"/>
    <sheet name="расчет4" sheetId="15" r:id="rId15"/>
    <sheet name="расчет4.2" sheetId="16" r:id="rId16"/>
    <sheet name="расчет4.3" sheetId="17" r:id="rId17"/>
    <sheet name="расчет5" sheetId="18" r:id="rId18"/>
    <sheet name="расчет6" sheetId="19" r:id="rId19"/>
    <sheet name="расчет6.2" sheetId="20" r:id="rId20"/>
    <sheet name="расчет6.3" sheetId="21" r:id="rId21"/>
    <sheet name="расчет6.4" sheetId="22" r:id="rId22"/>
    <sheet name="расчет6.5" sheetId="23" r:id="rId23"/>
    <sheet name="расчет6.6" sheetId="24" r:id="rId24"/>
    <sheet name="расчет6.7" sheetId="25" r:id="rId25"/>
  </sheets>
  <definedNames>
    <definedName name="_xlnm.Print_Area" localSheetId="0">'Прилож №1'!$A$1:$L$82</definedName>
    <definedName name="_xlnm.Print_Area" localSheetId="9">'расчет1.2'!$A$1:$F$9</definedName>
    <definedName name="_xlnm.Print_Area" localSheetId="11">'расчет1.4'!$A$1:$D$32</definedName>
    <definedName name="_xlnm.Print_Area" localSheetId="12">'расчет2'!$A$1:$G$10</definedName>
    <definedName name="_xlnm.Print_Area" localSheetId="13">'расчет3'!$A$1:$G$9</definedName>
    <definedName name="_xlnm.Print_Area" localSheetId="14">'расчет4'!$A$1:$F$10</definedName>
    <definedName name="_xlnm.Print_Area" localSheetId="18">'расчет6'!$A$1:$F$20</definedName>
    <definedName name="_xlnm.Print_Area" localSheetId="19">'расчет6.2'!$A$1:$E$7</definedName>
    <definedName name="_xlnm.Print_Area" localSheetId="20">'расчет6.3'!$A$1:$F$23</definedName>
    <definedName name="_xlnm.Print_Area" localSheetId="21">'расчет6.4'!$A$1:$E$7</definedName>
    <definedName name="_xlnm.Print_Area" localSheetId="22">'расчет6.5'!$A$1:$E$28</definedName>
    <definedName name="_xlnm.Print_Area" localSheetId="23">'расчет6.6'!$A$1:$D$33</definedName>
    <definedName name="_xlnm.Print_Area" localSheetId="24">'расчет6.7'!$A$1:$E$53</definedName>
    <definedName name="_xlnm.Print_Area" localSheetId="1">'таблица1'!$A$1:$C$27</definedName>
    <definedName name="_xlnm.Print_Area" localSheetId="2">'таблица2'!$A$1:$I$61</definedName>
    <definedName name="_xlnm.Print_Area" localSheetId="3">'таблица2 (2019 г.)'!$A$1:$I$60</definedName>
    <definedName name="_xlnm.Print_Area" localSheetId="4">'таблица2 (2020 г.)'!$A$1:$I$60</definedName>
    <definedName name="_xlnm.Print_Area" localSheetId="7">'Таблица4'!$A$1:$C$47</definedName>
  </definedNames>
  <calcPr fullCalcOnLoad="1"/>
</workbook>
</file>

<file path=xl/sharedStrings.xml><?xml version="1.0" encoding="utf-8"?>
<sst xmlns="http://schemas.openxmlformats.org/spreadsheetml/2006/main" count="1492" uniqueCount="349">
  <si>
    <t>Наименование показателя</t>
  </si>
  <si>
    <t>в том числе:</t>
  </si>
  <si>
    <t>УТВЕРЖДАЮ</t>
  </si>
  <si>
    <t>из них:</t>
  </si>
  <si>
    <t>Остаток средств на начало года</t>
  </si>
  <si>
    <t>Доходы от штрафов, пеней, иных сумм принудительного изъятия</t>
  </si>
  <si>
    <t>Доходы от операций с активами</t>
  </si>
  <si>
    <t>Прочие доходы</t>
  </si>
  <si>
    <t xml:space="preserve"> </t>
  </si>
  <si>
    <t>№ п/п</t>
  </si>
  <si>
    <t>Код строки</t>
  </si>
  <si>
    <t>Год начала закупки</t>
  </si>
  <si>
    <t>на закупку товаров работ, услуг по году начала закупки:</t>
  </si>
  <si>
    <t>X</t>
  </si>
  <si>
    <t>Остаток средств на конец года</t>
  </si>
  <si>
    <t>Выбытие</t>
  </si>
  <si>
    <t>010</t>
  </si>
  <si>
    <t>020</t>
  </si>
  <si>
    <t>030</t>
  </si>
  <si>
    <t>040</t>
  </si>
  <si>
    <t>к Порядку составления и утверждения плана</t>
  </si>
  <si>
    <t>финансово-хозяйственной деятельности</t>
  </si>
  <si>
    <t>ФИНАНСОВО-ХОЗЯЙСТВЕННОЙ ДЕЯТЕЛЬНОСТИ</t>
  </si>
  <si>
    <t>КОДЫ</t>
  </si>
  <si>
    <t>Форма по КФД</t>
  </si>
  <si>
    <t>Дата</t>
  </si>
  <si>
    <t>Наименование муниципального учреждения:</t>
  </si>
  <si>
    <t>По ОКПО</t>
  </si>
  <si>
    <t>I. Сведения о деятельности муниципального бюджетного (автономного) учреждения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</si>
  <si>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</si>
  <si>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</si>
  <si>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</si>
  <si>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</si>
  <si>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</si>
  <si>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</si>
  <si>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реализация общеобразовательной программы основного общего образования ;</t>
  </si>
  <si>
    <t>реализация общеобразовательной программы среднего (полного) общего образования.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</si>
  <si>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</si>
  <si>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Код по бюджетной классификации Российской Федерации</t>
  </si>
  <si>
    <t>всего</t>
  </si>
  <si>
    <t>Таблица № 1</t>
  </si>
  <si>
    <t>Показатели финансового состояния</t>
  </si>
  <si>
    <t>муниципального бюджетного (автономного) учреждения</t>
  </si>
  <si>
    <t>(последнюю отчетную дату)</t>
  </si>
  <si>
    <t> </t>
  </si>
  <si>
    <t>Сумма, руб.</t>
  </si>
  <si>
    <t>Нефинансовые активы, всего:</t>
  </si>
  <si>
    <t>Финансовые активы, всего:</t>
  </si>
  <si>
    <t>   иные финансовые инструменты</t>
  </si>
  <si>
    <t>   дебиторская задолженность по доходам</t>
  </si>
  <si>
    <t>   дебиторская задолженность по расходам</t>
  </si>
  <si>
    <t>Обязательства, всего:</t>
  </si>
  <si>
    <t>из них:                                                                                     недвижимое муниципальное имущество, всего:</t>
  </si>
  <si>
    <t>в том числе:                                                                               остаточная стоимость</t>
  </si>
  <si>
    <t>особо ценное движимое имущество, всего:</t>
  </si>
  <si>
    <t>из них:                                                                                        денежные средства учреждения, всего</t>
  </si>
  <si>
    <t>в том числе:      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</si>
  <si>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</si>
  <si>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из них:                                                                                        долговые обязательства</t>
  </si>
  <si>
    <t>кредиторская задолженность</t>
  </si>
  <si>
    <t>в том числе:                                                                                просроченная кредиторская задолженность</t>
  </si>
  <si>
    <t>Таблица № 2</t>
  </si>
  <si>
    <t>Показатели по поступлениям и выплатам</t>
  </si>
  <si>
    <t xml:space="preserve">Объем финансового обеспечения, руб. </t>
  </si>
  <si>
    <t>субсидии на финансовое обеспечение выполнения муниципального задания из бюджета города Вологды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</si>
  <si>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</si>
  <si>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</si>
  <si>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</si>
  <si>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</si>
  <si>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Х</t>
  </si>
  <si>
    <t>Поступления от доходов, всего:</t>
  </si>
  <si>
    <t>Доходы от собственности</t>
  </si>
  <si>
    <t>Доходы от оказания услуг, работ:</t>
  </si>
  <si>
    <t>субсидия на выполнение муниципального задания на оказание услуг (выполнение работ)</t>
  </si>
  <si>
    <t>поступления от оказания учреждением услуг (выполнения работ) относящихся в соответствии с уставом учреждения к его основным видам деятельности</t>
  </si>
  <si>
    <t>Безвозмездные поступления</t>
  </si>
  <si>
    <t xml:space="preserve">Иные субсидии, предоставленные из бюджета </t>
  </si>
  <si>
    <t>Выплаты по расходам, всего:</t>
  </si>
  <si>
    <t>Выплаты персоналу:</t>
  </si>
  <si>
    <t>Социальные и иные выплаты населению</t>
  </si>
  <si>
    <t>Капитальные вложения в объекты муниципальной собственности</t>
  </si>
  <si>
    <t>Иные бюджетные ассигнования</t>
  </si>
  <si>
    <t>Закупка товаров, работ, услуг для обеспечения муниципальных нужд</t>
  </si>
  <si>
    <t>Прочие расходы (кроме расходов на закупку товаров, работ, услуг)</t>
  </si>
  <si>
    <t xml:space="preserve">Источники финансирования дефицита средств 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</si>
  <si>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</si>
  <si>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</si>
  <si>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</si>
  <si>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</si>
  <si>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</si>
  <si>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</si>
  <si>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Сумма выплат по расходам на закупку товаров, работ и услуг, руб.</t>
  </si>
  <si>
    <t>всего на закупки</t>
  </si>
  <si>
    <t>на 2018 г. очередной финансовый год</t>
  </si>
  <si>
    <t>на 2019 г. очередной финансовый год</t>
  </si>
  <si>
    <t>в соответствии с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</si>
  <si>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№ 223-ФЗ "О закупках товаров, работ, услуг отдельными видами юридическихлиц"</t>
  </si>
  <si>
    <t>Выплаты по расходам на закупку товаров, работ, услуг          всего:</t>
  </si>
  <si>
    <t>в том числе:          на оплату контрактов заключенных до начала очередного финансового года:</t>
  </si>
  <si>
    <t>Таблица № 2.1</t>
  </si>
  <si>
    <t>Показатели выплат по расходам на закупку товаров, работ, услуг учреждения</t>
  </si>
  <si>
    <t>Таблица № 3</t>
  </si>
  <si>
    <t>Сведения о средствах, поступающих во временное распоряжение учреждения</t>
  </si>
  <si>
    <t>(очередной финансовый год)</t>
  </si>
  <si>
    <t>Поступления</t>
  </si>
  <si>
    <t>Таблица № 4</t>
  </si>
  <si>
    <t>Справочная информация</t>
  </si>
  <si>
    <t>Заместитель руководителя учреждения</t>
  </si>
  <si>
    <t>по финансово-экономическим вопросам</t>
  </si>
  <si>
    <t>Главный бухгалтер учреждения</t>
  </si>
  <si>
    <t xml:space="preserve">Руководитель муниципального учреждения*   </t>
  </si>
  <si>
    <r>
      <t xml:space="preserve">  </t>
    </r>
    <r>
      <rPr>
        <sz val="10"/>
        <color indexed="8"/>
        <rFont val="Times New Roman"/>
        <family val="1"/>
      </rPr>
      <t>(подпись)                            (расшифровка подписи)</t>
    </r>
  </si>
  <si>
    <t xml:space="preserve">(иное уполномоченное лицо по </t>
  </si>
  <si>
    <t xml:space="preserve">финансово-экономическим вопросам)     </t>
  </si>
  <si>
    <r>
      <t xml:space="preserve">   </t>
    </r>
    <r>
      <rPr>
        <sz val="10"/>
        <color indexed="8"/>
        <rFont val="Times New Roman"/>
        <family val="1"/>
      </rPr>
      <t>(подпись)                           (расшифровка подписи)</t>
    </r>
  </si>
  <si>
    <t>(иное уполномоченное лицо бухгалтерии)</t>
  </si>
  <si>
    <t xml:space="preserve">  __________                        Е.Г. Смирнова</t>
  </si>
  <si>
    <t xml:space="preserve">     (подпись)                          (расшифровка подписи)</t>
  </si>
  <si>
    <t xml:space="preserve">   </t>
  </si>
  <si>
    <t xml:space="preserve">Исполнитель                                          </t>
  </si>
  <si>
    <t>Согласовано**:</t>
  </si>
  <si>
    <t xml:space="preserve">Председатель наблюдательного совета             </t>
  </si>
  <si>
    <t>_________  ______________________</t>
  </si>
  <si>
    <r>
      <t xml:space="preserve">   </t>
    </r>
    <r>
      <rPr>
        <sz val="10"/>
        <color indexed="8"/>
        <rFont val="Times New Roman"/>
        <family val="1"/>
      </rPr>
      <t>(подпись)              (расшифровка подписи)</t>
    </r>
  </si>
  <si>
    <t>«__» _____________ 20__ г.</t>
  </si>
  <si>
    <r>
      <t>*</t>
    </r>
    <r>
      <rPr>
        <sz val="10"/>
        <color indexed="8"/>
        <rFont val="Courier New"/>
        <family val="3"/>
      </rPr>
      <t xml:space="preserve"> </t>
    </r>
    <r>
      <rPr>
        <sz val="10"/>
        <color indexed="8"/>
        <rFont val="Times New Roman"/>
        <family val="1"/>
      </rPr>
      <t>только для бюджетных учреждений;</t>
    </r>
  </si>
  <si>
    <t>** только для автономных учреждений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</si>
  <si>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</si>
  <si>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</si>
  <si>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</si>
  <si>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2</t>
  </si>
  <si>
    <t>к Порядку</t>
  </si>
  <si>
    <t>составления и утверждения плана финансово-хозяйственной деятельности муниципальных бюджетных и автономных учреждений муниципального образования «Город Вологда»</t>
  </si>
  <si>
    <t>Расчеты (обоснования) к плану финансово-хозяйственной деятельности муниципального учреждения</t>
  </si>
  <si>
    <t>1. Расчеты (обоснования) выплат персоналу (строка 310)</t>
  </si>
  <si>
    <t>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</si>
  <si>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</si>
  <si>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</si>
  <si>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</si>
  <si>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</si>
  <si>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</si>
  <si>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(1 + гр. 8 / 100) x 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</si>
  <si>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</si>
  <si>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</si>
  <si>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</si>
  <si>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</si>
  <si>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</si>
  <si>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 1.2. Расчеты (обоснования) выплат персоналу при направлении в служебные командировки 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</si>
  <si>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</si>
  <si>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</si>
  <si>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</si>
  <si>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</si>
  <si>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</si>
  <si>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 1.3. Расчеты (обоснования) выплат персоналу по уходу за ребенком 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</si>
  <si>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</si>
  <si>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</si>
  <si>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</si>
  <si>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   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 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</si>
  <si>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</si>
  <si>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</si>
  <si>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</si>
  <si>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</si>
  <si>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</si>
  <si>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</si>
  <si>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</si>
  <si>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</si>
  <si>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</si>
  <si>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</si>
  <si>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 (строка 320)</t>
  </si>
  <si>
    <t>Размер одной выплаты, руб.</t>
  </si>
  <si>
    <t>Количество выплат в год</t>
  </si>
  <si>
    <t>Общая сумма выплат, руб. (гр. 3 x гр. 4)</t>
  </si>
  <si>
    <t>Сметная стоимость, руб.</t>
  </si>
  <si>
    <t>Количество объектов</t>
  </si>
  <si>
    <t>Общая сумма расходов, руб. (гр. 3 x гр. 4 / 100)</t>
  </si>
  <si>
    <t>х</t>
  </si>
  <si>
    <t>Налоговая база, руб.</t>
  </si>
  <si>
    <t>Ставка налога, %</t>
  </si>
  <si>
    <t>Сумма исчисленного налога, подлежащего уплате, руб. (гр. 3 x гр. 4 / 100)</t>
  </si>
  <si>
    <t>4.2. Расчеты (обоснования) расходов на исполнение судебных актов </t>
  </si>
  <si>
    <t>Размер одного судебного акта, руб.</t>
  </si>
  <si>
    <t>Количество судебных актов в год</t>
  </si>
  <si>
    <t>Общая сумма муниципальных гарантий, руб. (гр. 3 x гр. 4)</t>
  </si>
  <si>
    <t> 4.3. Расчеты (обоснования) расходов на исполнение муниципальных гарантий </t>
  </si>
  <si>
    <t>Размер одной муниципальной гарантии, руб.</t>
  </si>
  <si>
    <t>Количество муниципальных гарантий в год</t>
  </si>
  <si>
    <t>Общая сумма выплат, руб. (гр. 3 x гр. 4)</t>
  </si>
  <si>
    <t>Количество номеров</t>
  </si>
  <si>
    <t>Количество платежей в год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</si>
  <si>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</si>
  <si>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</si>
  <si>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</si>
  <si>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</si>
  <si>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</si>
  <si>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</si>
  <si>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</si>
  <si>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Ставка арендной платы</t>
  </si>
  <si>
    <t>Стоимость с учетом НДС, руб.</t>
  </si>
  <si>
    <t>Количество работ (услуг)</t>
  </si>
  <si>
    <t>Количество договоров</t>
  </si>
  <si>
    <t>в том числе:                                                                                             по ставке 22,0%</t>
  </si>
  <si>
    <t>1.1</t>
  </si>
  <si>
    <t>1.2</t>
  </si>
  <si>
    <t>1.3</t>
  </si>
  <si>
    <t>в том числе: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</si>
  <si>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2.1</t>
  </si>
  <si>
    <t>2.2</t>
  </si>
  <si>
    <t>2.3</t>
  </si>
  <si>
    <t>2.4</t>
  </si>
  <si>
    <t>2.5</t>
  </si>
  <si>
    <t xml:space="preserve">обязательное социальное страхование от несчастных случаев на производстве и профессиональных заболеваний по ставке 0,_% </t>
  </si>
  <si>
    <t xml:space="preserve"> Расчеты (обоснования) к плану финансово-хозяйственной деятельности муниципального учреждения</t>
  </si>
  <si>
    <t>4.1. Расчеты (обоснования) расходов на уплату налогов, сборов и иных плажетей</t>
  </si>
  <si>
    <t>4. Расчеты (обоснования) расходов на иные бюджетные ассигнования (строка 340)</t>
  </si>
  <si>
    <t>Код видов расходов______________________________________                                                                                                                                         Источник финансового обеспечения_________________________</t>
  </si>
  <si>
    <t xml:space="preserve">3. Расчет (обоснование) расходов на капитальные вложения в объекты муниципальной собственности (строка 330)                       ________________________________________________________                                                  </t>
  </si>
  <si>
    <t>Код видов расходов ________________________________________________________                                                                                           Источник финансового обеспечения __________________________________________ </t>
  </si>
  <si>
    <t>Код видов расходов ________________________________________________________                                                                              Источник финансового обеспечения __________________________________________ </t>
  </si>
  <si>
    <t>5. Расчеты (обоснование) прочих расходов ( кроме расходов на закупку товаров, работ, услуг) (строка 360)</t>
  </si>
  <si>
    <t>6. Расчеты (обоснование) расходов на закупку товаров, работ, услуг (строка 350)</t>
  </si>
  <si>
    <t xml:space="preserve">6.2. Расчеты (обоснования) расходов на оплату транспортных услуг </t>
  </si>
  <si>
    <t xml:space="preserve">6.3. Расчеты (обоснования) расходов на оплату коммунальных услуг </t>
  </si>
  <si>
    <t>Сумма, руб.               (гр. 4 x гр. 5 х гр. 6)</t>
  </si>
  <si>
    <t xml:space="preserve">Количество 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</si>
  <si>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</si>
  <si>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</si>
  <si>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>Объем</t>
  </si>
  <si>
    <t>Стоимость работ (услуг), руб</t>
  </si>
  <si>
    <t xml:space="preserve">6.6. Расчеты (обоснования) расходов на оплату прочих работ, услуг </t>
  </si>
  <si>
    <t>Стоимость услуги, руб</t>
  </si>
  <si>
    <t>6.7. Расчеты (обоснования) расходов на приобретение основных средств, материальных запасов</t>
  </si>
  <si>
    <t>Средняя стоимость, руб</t>
  </si>
  <si>
    <t>Сумма, руб. (гр. 2 х гр. 3)</t>
  </si>
  <si>
    <t>__________                        Е.Г. Смирнова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</si>
  <si>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</si>
  <si>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</si>
  <si>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</si>
  <si>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</si>
  <si>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</si>
  <si>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</si>
  <si>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Работы, услуги по содержанию имущества         </t>
  </si>
  <si>
    <t xml:space="preserve">Прочие работы, услуги                         </t>
  </si>
  <si>
    <t xml:space="preserve">Увеличение стоимости основных средств         </t>
  </si>
  <si>
    <t xml:space="preserve">Увеличение стоимости материальных запасов    </t>
  </si>
  <si>
    <t>Административно-управленческий персонал</t>
  </si>
  <si>
    <t>Прочий персонал</t>
  </si>
  <si>
    <t>6.1. Расчеты (обоснования) расходов на оплату услуг связи</t>
  </si>
  <si>
    <t>Услуги связи</t>
  </si>
  <si>
    <t>Интернет</t>
  </si>
  <si>
    <t>Передача электроэнергии</t>
  </si>
  <si>
    <t>Купля-продажа электроэнергии</t>
  </si>
  <si>
    <t>Теплоснабжение</t>
  </si>
  <si>
    <t>Водоотведение</t>
  </si>
  <si>
    <t>Отпуск воды, прием сточных вод</t>
  </si>
  <si>
    <t>Иные выплаты персоналу учреждений, за исключением фонда оплаты труда</t>
  </si>
  <si>
    <t>Вывоз ТБО</t>
  </si>
  <si>
    <t>Технический мониторинг АПС</t>
  </si>
  <si>
    <t>Техническое обслуживание АПС</t>
  </si>
  <si>
    <t>Дератизация</t>
  </si>
  <si>
    <t>Техническое обслуживание и эксплуатация ТСО</t>
  </si>
  <si>
    <t>Медицинский осмотр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</si>
  <si>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</si>
  <si>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</si>
  <si>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</si>
  <si>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</si>
  <si>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Оказание услуг по ведению бухгалтерского, налогового и статистического учета</t>
  </si>
  <si>
    <t>Педагогические работники</t>
  </si>
  <si>
    <t>Зарядка огнетушителей</t>
  </si>
  <si>
    <t>Приобретение аттестатов</t>
  </si>
  <si>
    <t>Утилизация ртутных ламп</t>
  </si>
  <si>
    <t>Приобретение лицензионных прав на программное обеспечение</t>
  </si>
  <si>
    <t>Кредиторская задолженнось</t>
  </si>
  <si>
    <t>Кредиторская задолженность</t>
  </si>
  <si>
    <t>Источник финансового обеспечения: субсидии на финансовое обеспечение выполнения муниципального задания из бюджета города Вологды, поступления от оказания услуг (выполнения работ) на платной основе и от иной приносящей доход деятельности</t>
  </si>
  <si>
    <t>Источник финансового обеспечения: субсидии на финансовое обеспечение выполнения муниципального задания из бюджета                                                                                       города Вологды, поступления от оказания услуг (выполнения работ) на платной основе и от иной приносящей доход деятельности</t>
  </si>
  <si>
    <t>Код видов расходов:   100</t>
  </si>
  <si>
    <t>Код видов расходов:  800</t>
  </si>
  <si>
    <t xml:space="preserve">Код видов расходов         244                                                                                                                                                                                                                   </t>
  </si>
  <si>
    <t>1.4. Общая балансовая стоимость недвижимого имущества муниципального учреждения на дату составления Плана 8 225 250,10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</si>
  <si>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>8 225 250,10</t>
  </si>
  <si>
    <t>Измерение сопротивления изоляционной проводки</t>
  </si>
  <si>
    <t>Заправка картриджей</t>
  </si>
  <si>
    <t>Приложение №1</t>
  </si>
  <si>
    <t>муниципальных бюджетных и автономных</t>
  </si>
  <si>
    <t>учреждений муниципального образования</t>
  </si>
  <si>
    <t>"Город Вологда"</t>
  </si>
  <si>
    <t>функции и полномочия учредителя муниципального</t>
  </si>
  <si>
    <t>бюджетного учреждения, или должностность руководителя</t>
  </si>
  <si>
    <t>муниципального автономного учреждения</t>
  </si>
  <si>
    <r>
      <t>_______________________/ И</t>
    </r>
    <r>
      <rPr>
        <u val="single"/>
        <sz val="14"/>
        <rFont val="Arial Cyr"/>
        <family val="0"/>
      </rPr>
      <t>.Л.Гуляева</t>
    </r>
  </si>
  <si>
    <t>(подпись,</t>
  </si>
  <si>
    <t>расшифровка)</t>
  </si>
  <si>
    <t>"___"</t>
  </si>
  <si>
    <t>20____г.</t>
  </si>
  <si>
    <t>ПО ОКЕИ</t>
  </si>
  <si>
    <t xml:space="preserve">Муниципальное общеобразовательное учреждение </t>
  </si>
  <si>
    <t>ИНН/ КПП:</t>
  </si>
  <si>
    <t>Единица изремения: руб. (с точностью до второго десятичного знака)</t>
  </si>
  <si>
    <t>Код по реестру участников бюджетного процесса, а также юридических лиц,</t>
  </si>
  <si>
    <t>не являющихся участниками бюджетного процесса:</t>
  </si>
  <si>
    <t>_________________________________________________________</t>
  </si>
  <si>
    <t>Наименование органа, осуществляющего функции и полномочия учредителя:</t>
  </si>
  <si>
    <t>Управление образования Администрации города Вологды</t>
  </si>
  <si>
    <t>Адрес фактического местонахождения муниципального учреждения:</t>
  </si>
  <si>
    <t xml:space="preserve"> «Вечерняя (сменная) общеобразовательная школа № 1»</t>
  </si>
  <si>
    <t>3525080386/352501001</t>
  </si>
  <si>
    <t>___________                   Л.Н. Гусева</t>
  </si>
  <si>
    <t>160000, Вологодская область, г. Вологда, ул.Орлова, д.1</t>
  </si>
  <si>
    <t>Установка системы видеонаблюдения</t>
  </si>
  <si>
    <t xml:space="preserve">Начальник Управления образования Администрации </t>
  </si>
  <si>
    <t xml:space="preserve">города Вологды </t>
  </si>
  <si>
    <t>на 1 января 2018 г.</t>
  </si>
  <si>
    <t xml:space="preserve">на 2018 г. </t>
  </si>
  <si>
    <t>на 2020 г. очередной финансовый год</t>
  </si>
  <si>
    <t>на 2018 г.</t>
  </si>
  <si>
    <r>
      <t>НА 20</t>
    </r>
    <r>
      <rPr>
        <u val="single"/>
        <sz val="14"/>
        <rFont val="Arial Cyr"/>
        <family val="0"/>
      </rPr>
      <t>18</t>
    </r>
    <r>
      <rPr>
        <sz val="14"/>
        <rFont val="Arial Cyr"/>
        <family val="0"/>
      </rPr>
      <t xml:space="preserve"> ГОД И ПЛАНОВЫЙ ПЕРИОД </t>
    </r>
    <r>
      <rPr>
        <u val="single"/>
        <sz val="14"/>
        <rFont val="Arial Cyr"/>
        <family val="0"/>
      </rPr>
      <t>2019-2020</t>
    </r>
    <r>
      <rPr>
        <sz val="14"/>
        <rFont val="Arial Cyr"/>
        <family val="0"/>
      </rPr>
      <t xml:space="preserve"> годы</t>
    </r>
  </si>
  <si>
    <t>1.5. Общая балансовая стоимость движимого имущества муниципального учреждения на дату составления Плана 3104066,14 , в том числе балансовая стоимость особо ценного движимого имущества 142000,00.</t>
  </si>
  <si>
    <t xml:space="preserve">на 2019 г. </t>
  </si>
  <si>
    <t xml:space="preserve">на 2020 г. </t>
  </si>
  <si>
    <t>Итого</t>
  </si>
  <si>
    <t>СУБСИДИЯ НА ФИНАНСОВОЕ ОБЕСПЕЧЕНИЕ ВЫПОЛНЕНИЯ ГОСУДАРСТВЕННОГО (МУНИЦИПАЛЬНОГО) ЗАДАНИЯ ИЗ МЕСТНОГО БЮДЖЕТА</t>
  </si>
  <si>
    <t>ДОХОДЫ ВНЕБЮДЖЕТНЫХ СРЕДСТВ ОТ ОКАЗАНИЯ УСЛУГ</t>
  </si>
  <si>
    <t xml:space="preserve">Услуги связи </t>
  </si>
  <si>
    <t>Услуги по техническому обслуживанию и эксплуатации ТСО</t>
  </si>
  <si>
    <t>Дератизация и дезинсекция</t>
  </si>
  <si>
    <t>Услуги по вывозу мусора ( ТБО)</t>
  </si>
  <si>
    <t>Услуги по ремонту оборудования</t>
  </si>
  <si>
    <t>ОГМ</t>
  </si>
  <si>
    <t>Услуги и ГПХ</t>
  </si>
  <si>
    <t>Приобретение ученической мебели и орг.техники</t>
  </si>
  <si>
    <t>Приобретение строительных материалов,запасных частей,моющих средств,канц.товаров</t>
  </si>
  <si>
    <t>Поверка оборудования,калибровка,заправка катриджа</t>
  </si>
  <si>
    <t>Разработка проекта</t>
  </si>
  <si>
    <t>Подключение "Электронный магазин"</t>
  </si>
  <si>
    <t>Электронная подпись</t>
  </si>
  <si>
    <t>Приобретение картриджа</t>
  </si>
  <si>
    <t xml:space="preserve">   (подпись)              (расшифровка подписи)</t>
  </si>
  <si>
    <r>
      <t>*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только для бюджетных учреждений;</t>
    </r>
  </si>
  <si>
    <t>Услуги по кадастровой оценке</t>
  </si>
  <si>
    <t>Статья 310</t>
  </si>
  <si>
    <t>Статья 340</t>
  </si>
  <si>
    <t>___________                   И.Н. Юдина</t>
  </si>
  <si>
    <t>___________                   И.С.Лапшина</t>
  </si>
  <si>
    <t>тел.54-51-85</t>
  </si>
  <si>
    <t>УТОЧНЕННЫЙ ПЛАН</t>
  </si>
  <si>
    <r>
      <t>"15" января</t>
    </r>
    <r>
      <rPr>
        <u val="single"/>
        <sz val="14"/>
        <rFont val="Arial Cyr"/>
        <family val="0"/>
      </rPr>
      <t xml:space="preserve">  2019г.</t>
    </r>
  </si>
  <si>
    <t>«15» января 2019 г.</t>
  </si>
  <si>
    <t>Приобретение оборудования (ст.310)</t>
  </si>
  <si>
    <t>Приобретение канцтоваров (ст.340)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</si>
</sst>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9.95"/>
      <color indexed="8"/>
      <name val="Times New Roman"/>
      <family val="0"/>
    </font>
    <font>
      <u val="single"/>
      <sz val="13"/>
      <color indexed="9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4"/>
      <name val="Arial Cyr"/>
      <family val="0"/>
    </font>
    <font>
      <u val="single"/>
      <sz val="14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0"/>
    </font>
    <font>
      <sz val="11"/>
      <name val="Arial Cyr"/>
      <family val="0"/>
    </font>
    <font>
      <sz val="9"/>
      <color indexed="8"/>
      <name val="Times New Roman"/>
      <family val="1"/>
    </font>
    <font>
      <sz val="9"/>
      <color indexed="8"/>
      <name val="Courier New"/>
      <family val="3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31" fillId="0" borderId="0">
      <alignment/>
      <protection/>
    </xf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justify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0" xfId="0" applyFont="1" applyBorder="1" applyAlignment="1">
      <alignment horizontal="justify" vertical="top"/>
    </xf>
    <xf numFmtId="0" fontId="23" fillId="0" borderId="11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0" borderId="18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3" fillId="0" borderId="23" xfId="0" applyFont="1" applyBorder="1" applyAlignment="1">
      <alignment horizontal="center" vertical="top"/>
    </xf>
    <xf numFmtId="0" fontId="23" fillId="0" borderId="23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/>
    </xf>
    <xf numFmtId="0" fontId="23" fillId="0" borderId="23" xfId="0" applyFont="1" applyBorder="1" applyAlignment="1">
      <alignment vertical="top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23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23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25" xfId="0" applyFont="1" applyBorder="1" applyAlignment="1">
      <alignment horizontal="center" vertical="top"/>
    </xf>
    <xf numFmtId="0" fontId="23" fillId="0" borderId="14" xfId="0" applyFont="1" applyBorder="1" applyAlignment="1">
      <alignment horizontal="right" vertical="top"/>
    </xf>
    <xf numFmtId="0" fontId="23" fillId="0" borderId="26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0" fillId="0" borderId="25" xfId="0" applyFont="1" applyBorder="1" applyAlignment="1">
      <alignment horizontal="right" vertical="top"/>
    </xf>
    <xf numFmtId="0" fontId="23" fillId="0" borderId="25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/>
    </xf>
    <xf numFmtId="0" fontId="23" fillId="0" borderId="25" xfId="0" applyFont="1" applyBorder="1" applyAlignment="1">
      <alignment horizontal="right" vertical="top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justify"/>
    </xf>
    <xf numFmtId="0" fontId="30" fillId="0" borderId="0" xfId="0" applyFont="1" applyBorder="1" applyAlignment="1">
      <alignment horizontal="right" vertical="top"/>
    </xf>
    <xf numFmtId="0" fontId="3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Alignment="1">
      <alignment horizontal="justify" wrapText="1"/>
    </xf>
    <xf numFmtId="0" fontId="2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6" fillId="0" borderId="0" xfId="0" applyFont="1" applyAlignment="1">
      <alignment horizontal="left"/>
    </xf>
    <xf numFmtId="0" fontId="23" fillId="0" borderId="27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/>
    </xf>
    <xf numFmtId="0" fontId="23" fillId="0" borderId="28" xfId="0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vertical="top"/>
    </xf>
    <xf numFmtId="0" fontId="23" fillId="33" borderId="23" xfId="0" applyFont="1" applyFill="1" applyBorder="1" applyAlignment="1">
      <alignment horizontal="justify" vertical="center" wrapText="1"/>
    </xf>
    <xf numFmtId="0" fontId="23" fillId="33" borderId="23" xfId="0" applyFont="1" applyFill="1" applyBorder="1" applyAlignment="1">
      <alignment vertical="center" wrapText="1"/>
    </xf>
    <xf numFmtId="0" fontId="23" fillId="33" borderId="24" xfId="0" applyFont="1" applyFill="1" applyBorder="1" applyAlignment="1">
      <alignment horizontal="justify" vertical="center" wrapText="1"/>
    </xf>
    <xf numFmtId="4" fontId="23" fillId="0" borderId="23" xfId="0" applyNumberFormat="1" applyFont="1" applyBorder="1" applyAlignment="1">
      <alignment vertical="top"/>
    </xf>
    <xf numFmtId="0" fontId="30" fillId="0" borderId="29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" fontId="30" fillId="0" borderId="23" xfId="0" applyNumberFormat="1" applyFont="1" applyBorder="1" applyAlignment="1">
      <alignment horizontal="center" vertical="top" wrapText="1"/>
    </xf>
    <xf numFmtId="4" fontId="23" fillId="0" borderId="26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 wrapText="1"/>
    </xf>
    <xf numFmtId="164" fontId="23" fillId="0" borderId="11" xfId="0" applyNumberFormat="1" applyFont="1" applyBorder="1" applyAlignment="1">
      <alignment horizontal="center" vertical="top"/>
    </xf>
    <xf numFmtId="165" fontId="23" fillId="0" borderId="10" xfId="0" applyNumberFormat="1" applyFont="1" applyBorder="1" applyAlignment="1">
      <alignment horizontal="center" vertical="top"/>
    </xf>
    <xf numFmtId="4" fontId="23" fillId="0" borderId="27" xfId="0" applyNumberFormat="1" applyFont="1" applyBorder="1" applyAlignment="1">
      <alignment horizontal="center" vertical="top"/>
    </xf>
    <xf numFmtId="10" fontId="23" fillId="0" borderId="10" xfId="0" applyNumberFormat="1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/>
    </xf>
    <xf numFmtId="10" fontId="23" fillId="0" borderId="10" xfId="0" applyNumberFormat="1" applyFont="1" applyBorder="1" applyAlignment="1">
      <alignment horizontal="center" vertical="top"/>
    </xf>
    <xf numFmtId="0" fontId="23" fillId="0" borderId="30" xfId="0" applyFont="1" applyBorder="1" applyAlignment="1">
      <alignment horizontal="center" vertical="top"/>
    </xf>
    <xf numFmtId="10" fontId="23" fillId="0" borderId="23" xfId="0" applyNumberFormat="1" applyFont="1" applyBorder="1" applyAlignment="1">
      <alignment horizontal="center" vertical="top"/>
    </xf>
    <xf numFmtId="4" fontId="23" fillId="33" borderId="10" xfId="0" applyNumberFormat="1" applyFont="1" applyFill="1" applyBorder="1" applyAlignment="1">
      <alignment vertical="top"/>
    </xf>
    <xf numFmtId="0" fontId="2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3" fillId="33" borderId="0" xfId="0" applyFont="1" applyFill="1" applyAlignment="1">
      <alignment horizontal="justify"/>
    </xf>
    <xf numFmtId="0" fontId="23" fillId="33" borderId="11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/>
    </xf>
    <xf numFmtId="0" fontId="23" fillId="33" borderId="25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23" fillId="33" borderId="13" xfId="0" applyFont="1" applyFill="1" applyBorder="1" applyAlignment="1">
      <alignment horizontal="center" vertical="top"/>
    </xf>
    <xf numFmtId="0" fontId="23" fillId="3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0" fontId="23" fillId="33" borderId="10" xfId="0" applyFont="1" applyFill="1" applyBorder="1" applyAlignment="1">
      <alignment vertical="top" wrapText="1"/>
    </xf>
    <xf numFmtId="4" fontId="23" fillId="33" borderId="10" xfId="0" applyNumberFormat="1" applyFont="1" applyFill="1" applyBorder="1" applyAlignment="1" applyProtection="1">
      <alignment horizontal="center" vertical="top"/>
      <protection locked="0"/>
    </xf>
    <xf numFmtId="4" fontId="23" fillId="33" borderId="10" xfId="0" applyNumberFormat="1" applyFont="1" applyFill="1" applyBorder="1" applyAlignment="1">
      <alignment horizontal="center" vertical="top"/>
    </xf>
    <xf numFmtId="4" fontId="23" fillId="33" borderId="23" xfId="0" applyNumberFormat="1" applyFont="1" applyFill="1" applyBorder="1" applyAlignment="1">
      <alignment horizontal="center" vertical="top"/>
    </xf>
    <xf numFmtId="4" fontId="23" fillId="33" borderId="29" xfId="0" applyNumberFormat="1" applyFont="1" applyFill="1" applyBorder="1" applyAlignment="1">
      <alignment horizontal="center" vertical="top"/>
    </xf>
    <xf numFmtId="0" fontId="23" fillId="33" borderId="10" xfId="0" applyFont="1" applyFill="1" applyBorder="1" applyAlignment="1">
      <alignment vertical="top"/>
    </xf>
    <xf numFmtId="0" fontId="23" fillId="33" borderId="11" xfId="0" applyFont="1" applyFill="1" applyBorder="1" applyAlignment="1">
      <alignment horizontal="center" vertical="top"/>
    </xf>
    <xf numFmtId="4" fontId="23" fillId="33" borderId="11" xfId="0" applyNumberFormat="1" applyFont="1" applyFill="1" applyBorder="1" applyAlignment="1">
      <alignment horizontal="center" vertical="top"/>
    </xf>
    <xf numFmtId="0" fontId="22" fillId="33" borderId="0" xfId="0" applyFont="1" applyFill="1" applyAlignment="1">
      <alignment/>
    </xf>
    <xf numFmtId="0" fontId="23" fillId="33" borderId="23" xfId="0" applyFont="1" applyFill="1" applyBorder="1" applyAlignment="1">
      <alignment vertical="top"/>
    </xf>
    <xf numFmtId="0" fontId="23" fillId="33" borderId="25" xfId="0" applyFont="1" applyFill="1" applyBorder="1" applyAlignment="1">
      <alignment vertical="top"/>
    </xf>
    <xf numFmtId="0" fontId="23" fillId="33" borderId="13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/>
    </xf>
    <xf numFmtId="4" fontId="23" fillId="33" borderId="11" xfId="0" applyNumberFormat="1" applyFont="1" applyFill="1" applyBorder="1" applyAlignment="1">
      <alignment vertical="top"/>
    </xf>
    <xf numFmtId="4" fontId="23" fillId="33" borderId="23" xfId="0" applyNumberFormat="1" applyFont="1" applyFill="1" applyBorder="1" applyAlignment="1">
      <alignment vertical="top"/>
    </xf>
    <xf numFmtId="4" fontId="23" fillId="33" borderId="29" xfId="0" applyNumberFormat="1" applyFont="1" applyFill="1" applyBorder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/>
    </xf>
    <xf numFmtId="0" fontId="23" fillId="33" borderId="14" xfId="0" applyFont="1" applyFill="1" applyBorder="1" applyAlignment="1">
      <alignment vertical="top"/>
    </xf>
    <xf numFmtId="0" fontId="23" fillId="33" borderId="14" xfId="0" applyFont="1" applyFill="1" applyBorder="1" applyAlignment="1">
      <alignment horizontal="center" vertical="top"/>
    </xf>
    <xf numFmtId="4" fontId="23" fillId="33" borderId="14" xfId="0" applyNumberFormat="1" applyFont="1" applyFill="1" applyBorder="1" applyAlignment="1">
      <alignment vertical="top"/>
    </xf>
    <xf numFmtId="4" fontId="23" fillId="33" borderId="26" xfId="0" applyNumberFormat="1" applyFont="1" applyFill="1" applyBorder="1" applyAlignment="1">
      <alignment vertical="top"/>
    </xf>
    <xf numFmtId="0" fontId="2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3" fillId="0" borderId="23" xfId="0" applyFont="1" applyBorder="1" applyAlignment="1">
      <alignment horizontal="center" vertical="top" wrapText="1"/>
    </xf>
    <xf numFmtId="4" fontId="23" fillId="0" borderId="23" xfId="0" applyNumberFormat="1" applyFont="1" applyBorder="1" applyAlignment="1">
      <alignment horizontal="center" vertical="top"/>
    </xf>
    <xf numFmtId="4" fontId="23" fillId="0" borderId="13" xfId="0" applyNumberFormat="1" applyFont="1" applyFill="1" applyBorder="1" applyAlignment="1">
      <alignment horizontal="center" vertical="top"/>
    </xf>
    <xf numFmtId="4" fontId="26" fillId="33" borderId="31" xfId="0" applyNumberFormat="1" applyFont="1" applyFill="1" applyBorder="1" applyAlignment="1">
      <alignment horizontal="center" wrapText="1"/>
    </xf>
    <xf numFmtId="4" fontId="4" fillId="33" borderId="0" xfId="0" applyNumberFormat="1" applyFont="1" applyFill="1" applyAlignment="1">
      <alignment/>
    </xf>
    <xf numFmtId="4" fontId="23" fillId="33" borderId="0" xfId="0" applyNumberFormat="1" applyFont="1" applyFill="1" applyBorder="1" applyAlignment="1">
      <alignment horizontal="center" vertical="top"/>
    </xf>
    <xf numFmtId="4" fontId="23" fillId="0" borderId="0" xfId="0" applyNumberFormat="1" applyFont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4" fontId="31" fillId="0" borderId="32" xfId="52" applyNumberFormat="1" applyFont="1" applyBorder="1" applyAlignment="1">
      <alignment horizontal="right" vertical="top" wrapText="1"/>
      <protection/>
    </xf>
    <xf numFmtId="4" fontId="27" fillId="33" borderId="10" xfId="0" applyNumberFormat="1" applyFont="1" applyFill="1" applyBorder="1" applyAlignment="1">
      <alignment horizontal="center" vertical="top"/>
    </xf>
    <xf numFmtId="0" fontId="27" fillId="33" borderId="10" xfId="0" applyFont="1" applyFill="1" applyBorder="1" applyAlignment="1">
      <alignment vertical="top"/>
    </xf>
    <xf numFmtId="4" fontId="27" fillId="33" borderId="1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" fontId="26" fillId="0" borderId="31" xfId="0" applyNumberFormat="1" applyFont="1" applyBorder="1" applyAlignment="1">
      <alignment horizontal="center"/>
    </xf>
    <xf numFmtId="4" fontId="35" fillId="0" borderId="31" xfId="0" applyNumberFormat="1" applyFont="1" applyBorder="1" applyAlignment="1">
      <alignment horizontal="center"/>
    </xf>
    <xf numFmtId="4" fontId="26" fillId="0" borderId="33" xfId="0" applyNumberFormat="1" applyFont="1" applyBorder="1" applyAlignment="1">
      <alignment horizontal="center"/>
    </xf>
    <xf numFmtId="4" fontId="26" fillId="0" borderId="34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 vertical="top"/>
    </xf>
    <xf numFmtId="0" fontId="23" fillId="0" borderId="36" xfId="0" applyFont="1" applyBorder="1" applyAlignment="1">
      <alignment horizontal="center" vertical="top"/>
    </xf>
    <xf numFmtId="4" fontId="23" fillId="0" borderId="36" xfId="0" applyNumberFormat="1" applyFont="1" applyBorder="1" applyAlignment="1">
      <alignment horizontal="center" vertical="top"/>
    </xf>
    <xf numFmtId="4" fontId="27" fillId="33" borderId="36" xfId="0" applyNumberFormat="1" applyFont="1" applyFill="1" applyBorder="1" applyAlignment="1">
      <alignment horizontal="center" vertical="top"/>
    </xf>
    <xf numFmtId="4" fontId="23" fillId="33" borderId="36" xfId="0" applyNumberFormat="1" applyFont="1" applyFill="1" applyBorder="1" applyAlignment="1">
      <alignment horizontal="center" vertical="top"/>
    </xf>
    <xf numFmtId="4" fontId="26" fillId="0" borderId="37" xfId="0" applyNumberFormat="1" applyFont="1" applyBorder="1" applyAlignment="1">
      <alignment horizontal="center"/>
    </xf>
    <xf numFmtId="0" fontId="32" fillId="33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right"/>
    </xf>
    <xf numFmtId="0" fontId="32" fillId="33" borderId="38" xfId="0" applyFont="1" applyFill="1" applyBorder="1" applyAlignment="1">
      <alignment/>
    </xf>
    <xf numFmtId="0" fontId="32" fillId="33" borderId="38" xfId="0" applyFont="1" applyFill="1" applyBorder="1" applyAlignment="1">
      <alignment/>
    </xf>
    <xf numFmtId="0" fontId="32" fillId="33" borderId="23" xfId="0" applyFont="1" applyFill="1" applyBorder="1" applyAlignment="1">
      <alignment/>
    </xf>
    <xf numFmtId="0" fontId="32" fillId="33" borderId="23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right"/>
    </xf>
    <xf numFmtId="0" fontId="32" fillId="33" borderId="23" xfId="0" applyFont="1" applyFill="1" applyBorder="1" applyAlignment="1">
      <alignment/>
    </xf>
    <xf numFmtId="1" fontId="30" fillId="0" borderId="23" xfId="0" applyNumberFormat="1" applyFont="1" applyFill="1" applyBorder="1" applyAlignment="1">
      <alignment horizontal="center" vertical="top" wrapText="1"/>
    </xf>
    <xf numFmtId="9" fontId="30" fillId="0" borderId="23" xfId="0" applyNumberFormat="1" applyFont="1" applyFill="1" applyBorder="1" applyAlignment="1">
      <alignment horizontal="center" vertical="top" wrapText="1"/>
    </xf>
    <xf numFmtId="4" fontId="30" fillId="0" borderId="23" xfId="0" applyNumberFormat="1" applyFont="1" applyFill="1" applyBorder="1" applyAlignment="1">
      <alignment horizontal="center" vertical="top" wrapText="1"/>
    </xf>
    <xf numFmtId="4" fontId="30" fillId="0" borderId="23" xfId="0" applyNumberFormat="1" applyFont="1" applyFill="1" applyBorder="1" applyAlignment="1">
      <alignment horizontal="center" vertical="top"/>
    </xf>
    <xf numFmtId="4" fontId="30" fillId="0" borderId="30" xfId="0" applyNumberFormat="1" applyFont="1" applyBorder="1" applyAlignment="1">
      <alignment horizontal="center" vertical="top"/>
    </xf>
    <xf numFmtId="4" fontId="26" fillId="33" borderId="23" xfId="0" applyNumberFormat="1" applyFont="1" applyFill="1" applyBorder="1" applyAlignment="1">
      <alignment horizontal="center"/>
    </xf>
    <xf numFmtId="4" fontId="26" fillId="33" borderId="39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 vertical="top"/>
    </xf>
    <xf numFmtId="0" fontId="30" fillId="27" borderId="23" xfId="0" applyFont="1" applyFill="1" applyBorder="1" applyAlignment="1">
      <alignment vertical="top"/>
    </xf>
    <xf numFmtId="0" fontId="30" fillId="33" borderId="23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top" wrapText="1"/>
    </xf>
    <xf numFmtId="4" fontId="23" fillId="33" borderId="40" xfId="0" applyNumberFormat="1" applyFont="1" applyFill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0" fillId="27" borderId="41" xfId="0" applyFill="1" applyBorder="1" applyAlignment="1">
      <alignment wrapText="1"/>
    </xf>
    <xf numFmtId="165" fontId="23" fillId="33" borderId="10" xfId="0" applyNumberFormat="1" applyFont="1" applyFill="1" applyBorder="1" applyAlignment="1">
      <alignment horizontal="center" vertical="top"/>
    </xf>
    <xf numFmtId="165" fontId="23" fillId="0" borderId="23" xfId="0" applyNumberFormat="1" applyFont="1" applyBorder="1" applyAlignment="1">
      <alignment vertical="top"/>
    </xf>
    <xf numFmtId="0" fontId="0" fillId="0" borderId="23" xfId="0" applyBorder="1" applyAlignment="1">
      <alignment vertical="top"/>
    </xf>
    <xf numFmtId="0" fontId="23" fillId="0" borderId="41" xfId="0" applyFont="1" applyBorder="1" applyAlignment="1">
      <alignment horizontal="center" vertical="top"/>
    </xf>
    <xf numFmtId="0" fontId="23" fillId="33" borderId="42" xfId="0" applyFont="1" applyFill="1" applyBorder="1" applyAlignment="1">
      <alignment horizontal="center" vertical="top" wrapText="1"/>
    </xf>
    <xf numFmtId="0" fontId="23" fillId="33" borderId="27" xfId="0" applyFont="1" applyFill="1" applyBorder="1" applyAlignment="1">
      <alignment horizontal="center" vertical="top"/>
    </xf>
    <xf numFmtId="4" fontId="23" fillId="33" borderId="27" xfId="0" applyNumberFormat="1" applyFont="1" applyFill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8" fillId="0" borderId="0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top" wrapText="1"/>
    </xf>
    <xf numFmtId="4" fontId="30" fillId="0" borderId="11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top" wrapText="1"/>
    </xf>
    <xf numFmtId="164" fontId="30" fillId="0" borderId="10" xfId="0" applyNumberFormat="1" applyFont="1" applyBorder="1" applyAlignment="1">
      <alignment horizontal="center" vertical="center"/>
    </xf>
    <xf numFmtId="0" fontId="30" fillId="33" borderId="10" xfId="0" applyFont="1" applyFill="1" applyBorder="1" applyAlignment="1">
      <alignment vertical="top"/>
    </xf>
    <xf numFmtId="0" fontId="30" fillId="33" borderId="10" xfId="0" applyFont="1" applyFill="1" applyBorder="1" applyAlignment="1">
      <alignment vertical="top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top"/>
    </xf>
    <xf numFmtId="0" fontId="30" fillId="0" borderId="11" xfId="0" applyFont="1" applyBorder="1" applyAlignment="1">
      <alignment horizontal="center" vertical="top"/>
    </xf>
    <xf numFmtId="0" fontId="30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 vertical="top"/>
    </xf>
    <xf numFmtId="0" fontId="38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9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4" fontId="41" fillId="0" borderId="23" xfId="0" applyNumberFormat="1" applyFont="1" applyBorder="1" applyAlignment="1">
      <alignment horizontal="center" vertical="top" wrapText="1"/>
    </xf>
    <xf numFmtId="4" fontId="41" fillId="0" borderId="43" xfId="0" applyNumberFormat="1" applyFont="1" applyBorder="1" applyAlignment="1">
      <alignment horizontal="center" vertical="top"/>
    </xf>
    <xf numFmtId="4" fontId="27" fillId="33" borderId="26" xfId="0" applyNumberFormat="1" applyFont="1" applyFill="1" applyBorder="1" applyAlignment="1">
      <alignment horizontal="center" vertical="top"/>
    </xf>
    <xf numFmtId="4" fontId="27" fillId="0" borderId="26" xfId="0" applyNumberFormat="1" applyFont="1" applyBorder="1" applyAlignment="1">
      <alignment horizontal="center" vertical="top"/>
    </xf>
    <xf numFmtId="4" fontId="41" fillId="0" borderId="23" xfId="0" applyNumberFormat="1" applyFont="1" applyBorder="1" applyAlignment="1">
      <alignment horizontal="center" vertical="center"/>
    </xf>
    <xf numFmtId="4" fontId="27" fillId="33" borderId="28" xfId="0" applyNumberFormat="1" applyFont="1" applyFill="1" applyBorder="1" applyAlignment="1">
      <alignment horizontal="center" vertical="top"/>
    </xf>
    <xf numFmtId="4" fontId="30" fillId="0" borderId="25" xfId="0" applyNumberFormat="1" applyFont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right" vertical="top"/>
    </xf>
    <xf numFmtId="0" fontId="23" fillId="33" borderId="27" xfId="0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top" wrapText="1"/>
    </xf>
    <xf numFmtId="4" fontId="23" fillId="33" borderId="27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4" fontId="27" fillId="33" borderId="27" xfId="0" applyNumberFormat="1" applyFont="1" applyFill="1" applyBorder="1" applyAlignment="1">
      <alignment horizontal="center" vertical="top"/>
    </xf>
    <xf numFmtId="3" fontId="23" fillId="33" borderId="27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3" fillId="33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33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justify"/>
    </xf>
    <xf numFmtId="0" fontId="23" fillId="33" borderId="10" xfId="0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3" fillId="33" borderId="23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vertical="top" wrapText="1"/>
    </xf>
    <xf numFmtId="4" fontId="23" fillId="33" borderId="10" xfId="0" applyNumberFormat="1" applyFont="1" applyFill="1" applyBorder="1" applyAlignment="1" applyProtection="1">
      <alignment horizontal="center" vertical="top"/>
      <protection locked="0"/>
    </xf>
    <xf numFmtId="4" fontId="23" fillId="33" borderId="10" xfId="0" applyNumberFormat="1" applyFont="1" applyFill="1" applyBorder="1" applyAlignment="1">
      <alignment horizontal="center" vertical="top"/>
    </xf>
    <xf numFmtId="4" fontId="23" fillId="33" borderId="23" xfId="0" applyNumberFormat="1" applyFont="1" applyFill="1" applyBorder="1" applyAlignment="1">
      <alignment horizontal="center" vertical="top"/>
    </xf>
    <xf numFmtId="4" fontId="23" fillId="33" borderId="29" xfId="0" applyNumberFormat="1" applyFont="1" applyFill="1" applyBorder="1" applyAlignment="1">
      <alignment horizontal="center" vertical="top"/>
    </xf>
    <xf numFmtId="0" fontId="23" fillId="33" borderId="10" xfId="0" applyFont="1" applyFill="1" applyBorder="1" applyAlignment="1">
      <alignment vertical="top"/>
    </xf>
    <xf numFmtId="0" fontId="23" fillId="33" borderId="11" xfId="0" applyFont="1" applyFill="1" applyBorder="1" applyAlignment="1">
      <alignment horizontal="center" vertical="top"/>
    </xf>
    <xf numFmtId="4" fontId="23" fillId="33" borderId="11" xfId="0" applyNumberFormat="1" applyFont="1" applyFill="1" applyBorder="1" applyAlignment="1">
      <alignment horizontal="center" vertical="top"/>
    </xf>
    <xf numFmtId="0" fontId="23" fillId="33" borderId="23" xfId="0" applyFont="1" applyFill="1" applyBorder="1" applyAlignment="1">
      <alignment vertical="top"/>
    </xf>
    <xf numFmtId="0" fontId="23" fillId="33" borderId="25" xfId="0" applyFont="1" applyFill="1" applyBorder="1" applyAlignment="1">
      <alignment vertical="top"/>
    </xf>
    <xf numFmtId="0" fontId="23" fillId="33" borderId="13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/>
    </xf>
    <xf numFmtId="4" fontId="23" fillId="33" borderId="10" xfId="0" applyNumberFormat="1" applyFont="1" applyFill="1" applyBorder="1" applyAlignment="1">
      <alignment vertical="top"/>
    </xf>
    <xf numFmtId="4" fontId="23" fillId="33" borderId="11" xfId="0" applyNumberFormat="1" applyFont="1" applyFill="1" applyBorder="1" applyAlignment="1">
      <alignment vertical="top"/>
    </xf>
    <xf numFmtId="4" fontId="23" fillId="33" borderId="23" xfId="0" applyNumberFormat="1" applyFont="1" applyFill="1" applyBorder="1" applyAlignment="1">
      <alignment vertical="top"/>
    </xf>
    <xf numFmtId="0" fontId="23" fillId="33" borderId="25" xfId="0" applyFont="1" applyFill="1" applyBorder="1" applyAlignment="1">
      <alignment horizontal="center" vertical="top"/>
    </xf>
    <xf numFmtId="4" fontId="23" fillId="33" borderId="29" xfId="0" applyNumberFormat="1" applyFont="1" applyFill="1" applyBorder="1" applyAlignment="1">
      <alignment vertical="top"/>
    </xf>
    <xf numFmtId="0" fontId="23" fillId="33" borderId="13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vertical="top"/>
    </xf>
    <xf numFmtId="0" fontId="23" fillId="33" borderId="14" xfId="0" applyFont="1" applyFill="1" applyBorder="1" applyAlignment="1">
      <alignment horizontal="center" vertical="top"/>
    </xf>
    <xf numFmtId="4" fontId="23" fillId="33" borderId="14" xfId="0" applyNumberFormat="1" applyFont="1" applyFill="1" applyBorder="1" applyAlignment="1">
      <alignment vertical="top"/>
    </xf>
    <xf numFmtId="4" fontId="23" fillId="33" borderId="26" xfId="0" applyNumberFormat="1" applyFont="1" applyFill="1" applyBorder="1" applyAlignment="1">
      <alignment vertical="top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10" fontId="23" fillId="0" borderId="10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23" fillId="33" borderId="44" xfId="0" applyNumberFormat="1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 horizontal="left" wrapText="1"/>
    </xf>
    <xf numFmtId="0" fontId="32" fillId="33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3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justify" vertical="justify" wrapText="1"/>
    </xf>
    <xf numFmtId="0" fontId="32" fillId="33" borderId="0" xfId="0" applyFont="1" applyFill="1" applyBorder="1" applyAlignment="1">
      <alignment horizontal="justify" vertical="justify" wrapText="1"/>
    </xf>
    <xf numFmtId="0" fontId="33" fillId="33" borderId="0" xfId="0" applyFont="1" applyFill="1" applyBorder="1" applyAlignment="1">
      <alignment horizontal="justify" vertical="justify"/>
    </xf>
    <xf numFmtId="0" fontId="32" fillId="33" borderId="0" xfId="0" applyFont="1" applyFill="1" applyBorder="1" applyAlignment="1">
      <alignment horizontal="justify" vertical="justify"/>
    </xf>
    <xf numFmtId="0" fontId="33" fillId="33" borderId="0" xfId="0" applyFont="1" applyFill="1" applyBorder="1" applyAlignment="1">
      <alignment horizontal="left" wrapText="1"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23" fillId="33" borderId="11" xfId="0" applyFont="1" applyFill="1" applyBorder="1" applyAlignment="1">
      <alignment horizontal="center" vertical="top" wrapText="1"/>
    </xf>
    <xf numFmtId="0" fontId="23" fillId="33" borderId="43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top" wrapText="1"/>
    </xf>
    <xf numFmtId="0" fontId="23" fillId="33" borderId="45" xfId="0" applyFont="1" applyFill="1" applyBorder="1" applyAlignment="1">
      <alignment horizontal="center" vertical="top" wrapText="1"/>
    </xf>
    <xf numFmtId="0" fontId="23" fillId="33" borderId="29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/>
    </xf>
    <xf numFmtId="0" fontId="23" fillId="33" borderId="25" xfId="0" applyFont="1" applyFill="1" applyBorder="1" applyAlignment="1">
      <alignment horizontal="center" vertical="top"/>
    </xf>
    <xf numFmtId="0" fontId="23" fillId="33" borderId="40" xfId="0" applyFont="1" applyFill="1" applyBorder="1" applyAlignment="1">
      <alignment horizontal="center" vertical="top"/>
    </xf>
    <xf numFmtId="0" fontId="23" fillId="33" borderId="13" xfId="0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3" fillId="33" borderId="43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top" wrapText="1"/>
    </xf>
    <xf numFmtId="0" fontId="23" fillId="33" borderId="45" xfId="0" applyFont="1" applyFill="1" applyBorder="1" applyAlignment="1">
      <alignment horizontal="center" vertical="top" wrapText="1"/>
    </xf>
    <xf numFmtId="0" fontId="23" fillId="33" borderId="29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/>
    </xf>
    <xf numFmtId="0" fontId="23" fillId="33" borderId="25" xfId="0" applyFont="1" applyFill="1" applyBorder="1" applyAlignment="1">
      <alignment horizontal="center" vertical="top"/>
    </xf>
    <xf numFmtId="0" fontId="23" fillId="33" borderId="40" xfId="0" applyFont="1" applyFill="1" applyBorder="1" applyAlignment="1">
      <alignment horizontal="center" vertical="top"/>
    </xf>
    <xf numFmtId="0" fontId="23" fillId="33" borderId="13" xfId="0" applyFont="1" applyFill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/>
    </xf>
    <xf numFmtId="0" fontId="23" fillId="0" borderId="46" xfId="0" applyFont="1" applyBorder="1" applyAlignment="1">
      <alignment horizontal="center" vertical="top"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0" fontId="23" fillId="0" borderId="16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23" fillId="0" borderId="48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23" fillId="0" borderId="51" xfId="0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0" fillId="0" borderId="30" xfId="0" applyFont="1" applyBorder="1" applyAlignment="1">
      <alignment horizontal="right" vertical="top"/>
    </xf>
    <xf numFmtId="0" fontId="30" fillId="0" borderId="54" xfId="0" applyFont="1" applyBorder="1" applyAlignment="1">
      <alignment horizontal="right" vertical="top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21" xfId="0" applyFont="1" applyBorder="1" applyAlignment="1">
      <alignment horizontal="right" vertical="top"/>
    </xf>
    <xf numFmtId="0" fontId="30" fillId="0" borderId="22" xfId="0" applyFont="1" applyBorder="1" applyAlignment="1">
      <alignment horizontal="right" vertical="top"/>
    </xf>
    <xf numFmtId="0" fontId="30" fillId="33" borderId="21" xfId="0" applyFont="1" applyFill="1" applyBorder="1" applyAlignment="1">
      <alignment horizontal="center" vertical="top"/>
    </xf>
    <xf numFmtId="0" fontId="30" fillId="33" borderId="46" xfId="0" applyFont="1" applyFill="1" applyBorder="1" applyAlignment="1">
      <alignment horizontal="center" vertical="top"/>
    </xf>
    <xf numFmtId="0" fontId="30" fillId="33" borderId="2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 wrapText="1"/>
    </xf>
    <xf numFmtId="0" fontId="30" fillId="0" borderId="29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/>
    </xf>
    <xf numFmtId="0" fontId="30" fillId="0" borderId="40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3" fillId="0" borderId="45" xfId="0" applyFont="1" applyBorder="1" applyAlignment="1">
      <alignment horizontal="center" vertical="top"/>
    </xf>
    <xf numFmtId="0" fontId="23" fillId="0" borderId="14" xfId="0" applyFont="1" applyBorder="1" applyAlignment="1">
      <alignment horizontal="right" vertical="top"/>
    </xf>
    <xf numFmtId="0" fontId="23" fillId="0" borderId="41" xfId="0" applyFont="1" applyBorder="1" applyAlignment="1">
      <alignment horizontal="right" vertical="top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27" borderId="54" xfId="0" applyFont="1" applyFill="1" applyBorder="1" applyAlignment="1">
      <alignment horizontal="center" wrapText="1"/>
    </xf>
    <xf numFmtId="0" fontId="23" fillId="27" borderId="41" xfId="0" applyFont="1" applyFill="1" applyBorder="1" applyAlignment="1">
      <alignment horizontal="center" vertical="top"/>
    </xf>
    <xf numFmtId="0" fontId="37" fillId="0" borderId="0" xfId="0" applyFont="1" applyBorder="1" applyAlignment="1">
      <alignment horizontal="justify" wrapText="1"/>
    </xf>
    <xf numFmtId="0" fontId="38" fillId="0" borderId="0" xfId="0" applyFont="1" applyBorder="1" applyAlignment="1">
      <alignment wrapText="1"/>
    </xf>
    <xf numFmtId="0" fontId="37" fillId="27" borderId="23" xfId="0" applyFont="1" applyFill="1" applyBorder="1" applyAlignment="1">
      <alignment horizontal="center" wrapText="1"/>
    </xf>
    <xf numFmtId="0" fontId="30" fillId="27" borderId="21" xfId="0" applyFont="1" applyFill="1" applyBorder="1" applyAlignment="1">
      <alignment horizontal="center" vertical="top"/>
    </xf>
    <xf numFmtId="0" fontId="30" fillId="27" borderId="46" xfId="0" applyFont="1" applyFill="1" applyBorder="1" applyAlignment="1">
      <alignment horizontal="center" vertical="top"/>
    </xf>
    <xf numFmtId="0" fontId="30" fillId="27" borderId="22" xfId="0" applyFont="1" applyFill="1" applyBorder="1" applyAlignment="1">
      <alignment horizontal="center" vertical="top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3" fillId="27" borderId="55" xfId="0" applyFont="1" applyFill="1" applyBorder="1" applyAlignment="1">
      <alignment horizontal="center" vertical="top"/>
    </xf>
    <xf numFmtId="0" fontId="23" fillId="0" borderId="30" xfId="0" applyFont="1" applyBorder="1" applyAlignment="1">
      <alignment horizontal="right" vertical="top"/>
    </xf>
    <xf numFmtId="0" fontId="23" fillId="0" borderId="54" xfId="0" applyFont="1" applyBorder="1" applyAlignment="1">
      <alignment horizontal="right" vertical="top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27" borderId="56" xfId="0" applyFont="1" applyFill="1" applyBorder="1" applyAlignment="1">
      <alignment horizontal="center" wrapText="1"/>
    </xf>
    <xf numFmtId="0" fontId="38" fillId="27" borderId="57" xfId="0" applyFont="1" applyFill="1" applyBorder="1" applyAlignment="1">
      <alignment horizontal="center" wrapText="1"/>
    </xf>
    <xf numFmtId="0" fontId="38" fillId="27" borderId="58" xfId="0" applyFont="1" applyFill="1" applyBorder="1" applyAlignment="1">
      <alignment horizontal="center" wrapText="1"/>
    </xf>
    <xf numFmtId="0" fontId="0" fillId="27" borderId="54" xfId="0" applyFill="1" applyBorder="1" applyAlignment="1">
      <alignment horizontal="center" wrapText="1"/>
    </xf>
    <xf numFmtId="0" fontId="23" fillId="0" borderId="21" xfId="0" applyFont="1" applyBorder="1" applyAlignment="1">
      <alignment horizontal="right" vertical="top"/>
    </xf>
    <xf numFmtId="0" fontId="23" fillId="0" borderId="22" xfId="0" applyFont="1" applyBorder="1" applyAlignment="1">
      <alignment horizontal="right" vertical="top"/>
    </xf>
    <xf numFmtId="165" fontId="23" fillId="0" borderId="14" xfId="0" applyNumberFormat="1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165" fontId="23" fillId="0" borderId="59" xfId="0" applyNumberFormat="1" applyFont="1" applyBorder="1" applyAlignment="1">
      <alignment horizontal="center" vertical="top"/>
    </xf>
    <xf numFmtId="0" fontId="0" fillId="33" borderId="54" xfId="0" applyFill="1" applyBorder="1" applyAlignment="1">
      <alignment horizontal="center" wrapText="1"/>
    </xf>
    <xf numFmtId="0" fontId="23" fillId="33" borderId="41" xfId="0" applyFont="1" applyFill="1" applyBorder="1" applyAlignment="1">
      <alignment horizontal="center" vertical="top"/>
    </xf>
    <xf numFmtId="0" fontId="23" fillId="33" borderId="55" xfId="0" applyFont="1" applyFill="1" applyBorder="1" applyAlignment="1">
      <alignment horizontal="center" vertical="top"/>
    </xf>
    <xf numFmtId="0" fontId="0" fillId="33" borderId="23" xfId="0" applyFill="1" applyBorder="1" applyAlignment="1">
      <alignment horizontal="center" wrapText="1"/>
    </xf>
    <xf numFmtId="0" fontId="0" fillId="33" borderId="41" xfId="0" applyFill="1" applyBorder="1" applyAlignment="1">
      <alignment horizontal="center"/>
    </xf>
    <xf numFmtId="0" fontId="23" fillId="33" borderId="23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justify" vertical="center" wrapText="1"/>
    </xf>
    <xf numFmtId="0" fontId="0" fillId="27" borderId="60" xfId="0" applyFill="1" applyBorder="1" applyAlignment="1">
      <alignment horizontal="center" wrapText="1"/>
    </xf>
    <xf numFmtId="0" fontId="23" fillId="33" borderId="41" xfId="0" applyFont="1" applyFill="1" applyBorder="1" applyAlignment="1">
      <alignment horizontal="center" vertical="top" wrapText="1"/>
    </xf>
    <xf numFmtId="0" fontId="23" fillId="33" borderId="55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A24" sqref="A24"/>
    </sheetView>
  </sheetViews>
  <sheetFormatPr defaultColWidth="9.00390625" defaultRowHeight="12.75"/>
  <sheetData>
    <row r="1" spans="1:12" ht="18">
      <c r="A1" s="140"/>
      <c r="B1" s="140"/>
      <c r="C1" s="140"/>
      <c r="D1" s="140"/>
      <c r="E1" s="140"/>
      <c r="F1" s="141"/>
      <c r="G1" s="274" t="s">
        <v>282</v>
      </c>
      <c r="H1" s="274"/>
      <c r="I1" s="274"/>
      <c r="J1" s="274"/>
      <c r="K1" s="274"/>
      <c r="L1" s="274"/>
    </row>
    <row r="2" spans="1:12" ht="18">
      <c r="A2" s="140"/>
      <c r="B2" s="140"/>
      <c r="C2" s="140"/>
      <c r="D2" s="140"/>
      <c r="E2" s="141"/>
      <c r="F2" s="275" t="s">
        <v>20</v>
      </c>
      <c r="G2" s="275"/>
      <c r="H2" s="275"/>
      <c r="I2" s="275"/>
      <c r="J2" s="275"/>
      <c r="K2" s="275"/>
      <c r="L2" s="275"/>
    </row>
    <row r="3" spans="1:12" ht="18">
      <c r="A3" s="140"/>
      <c r="B3" s="140"/>
      <c r="C3" s="140"/>
      <c r="D3" s="140"/>
      <c r="E3" s="140"/>
      <c r="F3" s="275" t="s">
        <v>21</v>
      </c>
      <c r="G3" s="275"/>
      <c r="H3" s="275"/>
      <c r="I3" s="275"/>
      <c r="J3" s="275"/>
      <c r="K3" s="275"/>
      <c r="L3" s="275"/>
    </row>
    <row r="4" spans="1:12" ht="18">
      <c r="A4" s="140"/>
      <c r="B4" s="140"/>
      <c r="C4" s="140"/>
      <c r="D4" s="140"/>
      <c r="E4" s="140"/>
      <c r="F4" s="275" t="s">
        <v>283</v>
      </c>
      <c r="G4" s="275"/>
      <c r="H4" s="275"/>
      <c r="I4" s="275"/>
      <c r="J4" s="275"/>
      <c r="K4" s="275"/>
      <c r="L4" s="275"/>
    </row>
    <row r="5" spans="1:12" ht="18">
      <c r="A5" s="140"/>
      <c r="B5" s="140"/>
      <c r="C5" s="140"/>
      <c r="D5" s="140"/>
      <c r="E5" s="140"/>
      <c r="F5" s="275" t="s">
        <v>284</v>
      </c>
      <c r="G5" s="275"/>
      <c r="H5" s="275"/>
      <c r="I5" s="275"/>
      <c r="J5" s="275"/>
      <c r="K5" s="275"/>
      <c r="L5" s="275"/>
    </row>
    <row r="6" spans="1:12" ht="18">
      <c r="A6" s="140"/>
      <c r="B6" s="140"/>
      <c r="C6" s="140"/>
      <c r="D6" s="140"/>
      <c r="E6" s="140"/>
      <c r="F6" s="274" t="s">
        <v>285</v>
      </c>
      <c r="G6" s="274"/>
      <c r="H6" s="274"/>
      <c r="I6" s="274"/>
      <c r="J6" s="274"/>
      <c r="K6" s="274"/>
      <c r="L6" s="274"/>
    </row>
    <row r="7" spans="1:10" ht="18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0" ht="18">
      <c r="A8" s="140"/>
      <c r="B8" s="140"/>
      <c r="C8" s="140"/>
      <c r="D8" s="140"/>
      <c r="E8" s="276" t="s">
        <v>2</v>
      </c>
      <c r="F8" s="276"/>
      <c r="G8" s="276"/>
      <c r="H8" s="140"/>
      <c r="I8" s="140"/>
      <c r="J8" s="140"/>
    </row>
    <row r="9" spans="1:10" ht="18">
      <c r="A9" s="140"/>
      <c r="B9" s="140"/>
      <c r="C9" s="140"/>
      <c r="D9" s="143"/>
      <c r="E9" s="143" t="s">
        <v>309</v>
      </c>
      <c r="F9" s="143"/>
      <c r="G9" s="143"/>
      <c r="H9" s="143"/>
      <c r="I9" s="143"/>
      <c r="J9" s="143"/>
    </row>
    <row r="10" spans="1:10" ht="18">
      <c r="A10" s="140"/>
      <c r="B10" s="140"/>
      <c r="C10" s="140"/>
      <c r="D10" s="143"/>
      <c r="E10" s="143" t="s">
        <v>310</v>
      </c>
      <c r="F10" s="143"/>
      <c r="G10" s="143"/>
      <c r="H10" s="143"/>
      <c r="I10" s="143"/>
      <c r="J10" s="142"/>
    </row>
    <row r="11" spans="1:10" ht="18">
      <c r="A11" s="140"/>
      <c r="B11" s="140"/>
      <c r="C11" s="140"/>
      <c r="D11" s="142"/>
      <c r="E11" s="142" t="s">
        <v>286</v>
      </c>
      <c r="F11" s="142"/>
      <c r="G11" s="142"/>
      <c r="H11" s="142"/>
      <c r="I11" s="142"/>
      <c r="J11" s="142"/>
    </row>
    <row r="12" spans="1:10" ht="18">
      <c r="A12" s="140"/>
      <c r="B12" s="140"/>
      <c r="C12" s="140"/>
      <c r="D12" s="142"/>
      <c r="E12" s="142" t="s">
        <v>287</v>
      </c>
      <c r="F12" s="142"/>
      <c r="G12" s="142"/>
      <c r="H12" s="142"/>
      <c r="I12" s="142"/>
      <c r="J12" s="142"/>
    </row>
    <row r="13" spans="1:10" ht="18">
      <c r="A13" s="140"/>
      <c r="B13" s="140"/>
      <c r="C13" s="140"/>
      <c r="D13" s="142"/>
      <c r="E13" s="142" t="s">
        <v>288</v>
      </c>
      <c r="F13" s="142"/>
      <c r="G13" s="142"/>
      <c r="H13" s="142"/>
      <c r="I13" s="142"/>
      <c r="J13" s="142"/>
    </row>
    <row r="14" spans="1:12" ht="18">
      <c r="A14" s="159"/>
      <c r="B14" s="159"/>
      <c r="C14" s="159"/>
      <c r="D14" s="160"/>
      <c r="E14" s="160" t="s">
        <v>289</v>
      </c>
      <c r="F14" s="160"/>
      <c r="G14" s="160"/>
      <c r="H14" s="160"/>
      <c r="I14" s="160"/>
      <c r="J14" s="160"/>
      <c r="K14" s="6"/>
      <c r="L14" s="6"/>
    </row>
    <row r="15" spans="1:12" ht="18">
      <c r="A15" s="159"/>
      <c r="B15" s="159"/>
      <c r="C15" s="159"/>
      <c r="D15" s="161"/>
      <c r="E15" s="161"/>
      <c r="F15" s="161"/>
      <c r="G15" s="161" t="s">
        <v>290</v>
      </c>
      <c r="H15" s="160" t="s">
        <v>291</v>
      </c>
      <c r="I15" s="159"/>
      <c r="J15" s="159"/>
      <c r="K15" s="6"/>
      <c r="L15" s="6"/>
    </row>
    <row r="16" spans="1:12" ht="18">
      <c r="A16" s="159"/>
      <c r="B16" s="159"/>
      <c r="C16" s="159"/>
      <c r="D16" s="159"/>
      <c r="E16" s="159" t="s">
        <v>292</v>
      </c>
      <c r="F16" s="162"/>
      <c r="G16" s="163"/>
      <c r="H16" s="159" t="s">
        <v>293</v>
      </c>
      <c r="I16" s="159"/>
      <c r="J16" s="159"/>
      <c r="K16" s="6"/>
      <c r="L16" s="6"/>
    </row>
    <row r="17" spans="1:12" ht="18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6"/>
      <c r="L17" s="6"/>
    </row>
    <row r="18" spans="1:12" ht="18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6"/>
      <c r="L18" s="6"/>
    </row>
    <row r="19" spans="1:12" ht="18">
      <c r="A19" s="277" t="s">
        <v>344</v>
      </c>
      <c r="B19" s="278"/>
      <c r="C19" s="278"/>
      <c r="D19" s="278"/>
      <c r="E19" s="278"/>
      <c r="F19" s="278"/>
      <c r="G19" s="278"/>
      <c r="H19" s="278"/>
      <c r="I19" s="278"/>
      <c r="J19" s="278"/>
      <c r="K19" s="6"/>
      <c r="L19" s="6"/>
    </row>
    <row r="20" spans="1:12" ht="18">
      <c r="A20" s="277" t="s">
        <v>22</v>
      </c>
      <c r="B20" s="278"/>
      <c r="C20" s="278"/>
      <c r="D20" s="278"/>
      <c r="E20" s="278"/>
      <c r="F20" s="278"/>
      <c r="G20" s="278"/>
      <c r="H20" s="278"/>
      <c r="I20" s="278"/>
      <c r="J20" s="278"/>
      <c r="K20" s="6"/>
      <c r="L20" s="6"/>
    </row>
    <row r="21" spans="1:12" ht="18">
      <c r="A21" s="277" t="s">
        <v>315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6"/>
      <c r="L21" s="6"/>
    </row>
    <row r="22" spans="1:12" ht="18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6"/>
      <c r="L22" s="6"/>
    </row>
    <row r="23" spans="1:12" ht="18">
      <c r="A23" s="277" t="s">
        <v>345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6"/>
      <c r="L23" s="6"/>
    </row>
    <row r="24" spans="1:12" ht="18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6"/>
      <c r="L24" s="6"/>
    </row>
    <row r="25" spans="1:12" ht="18">
      <c r="A25" s="159"/>
      <c r="B25" s="159"/>
      <c r="C25" s="159"/>
      <c r="D25" s="159"/>
      <c r="E25" s="159"/>
      <c r="F25" s="159"/>
      <c r="G25" s="159"/>
      <c r="H25" s="160"/>
      <c r="I25" s="160"/>
      <c r="J25" s="160"/>
      <c r="K25" s="164"/>
      <c r="L25" s="165" t="s">
        <v>23</v>
      </c>
    </row>
    <row r="26" spans="1:12" ht="18">
      <c r="A26" s="159"/>
      <c r="B26" s="159"/>
      <c r="C26" s="159"/>
      <c r="D26" s="159"/>
      <c r="E26" s="159"/>
      <c r="F26" s="159"/>
      <c r="G26" s="159"/>
      <c r="H26" s="161"/>
      <c r="I26" s="161"/>
      <c r="J26" s="161"/>
      <c r="K26" s="166" t="s">
        <v>24</v>
      </c>
      <c r="L26" s="167"/>
    </row>
    <row r="27" spans="1:12" ht="18">
      <c r="A27" s="159"/>
      <c r="B27" s="159"/>
      <c r="C27" s="159"/>
      <c r="D27" s="159"/>
      <c r="E27" s="159"/>
      <c r="F27" s="159"/>
      <c r="G27" s="159"/>
      <c r="H27" s="161"/>
      <c r="I27" s="161"/>
      <c r="J27" s="161"/>
      <c r="K27" s="166" t="s">
        <v>25</v>
      </c>
      <c r="L27" s="167"/>
    </row>
    <row r="28" spans="1:12" ht="18">
      <c r="A28" s="159"/>
      <c r="B28" s="159"/>
      <c r="C28" s="159"/>
      <c r="D28" s="159"/>
      <c r="E28" s="159"/>
      <c r="F28" s="159"/>
      <c r="G28" s="159"/>
      <c r="H28" s="161"/>
      <c r="I28" s="161"/>
      <c r="J28" s="161"/>
      <c r="K28" s="166" t="s">
        <v>27</v>
      </c>
      <c r="L28" s="167"/>
    </row>
    <row r="29" spans="1:12" ht="18">
      <c r="A29" s="159"/>
      <c r="B29" s="159"/>
      <c r="C29" s="159"/>
      <c r="D29" s="159"/>
      <c r="E29" s="159"/>
      <c r="F29" s="159"/>
      <c r="G29" s="159"/>
      <c r="H29" s="161"/>
      <c r="I29" s="161"/>
      <c r="J29" s="161"/>
      <c r="K29" s="166" t="s">
        <v>294</v>
      </c>
      <c r="L29" s="165">
        <v>383</v>
      </c>
    </row>
    <row r="30" spans="1:12" ht="18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6"/>
      <c r="L30" s="6"/>
    </row>
    <row r="31" spans="1:12" ht="18">
      <c r="A31" s="280" t="s">
        <v>26</v>
      </c>
      <c r="B31" s="280"/>
      <c r="C31" s="280"/>
      <c r="D31" s="280"/>
      <c r="E31" s="280"/>
      <c r="F31" s="280"/>
      <c r="G31" s="280"/>
      <c r="H31" s="280"/>
      <c r="I31" s="280"/>
      <c r="J31" s="280"/>
      <c r="K31" s="6"/>
      <c r="L31" s="6"/>
    </row>
    <row r="32" spans="1:12" ht="18">
      <c r="A32" s="284" t="s">
        <v>295</v>
      </c>
      <c r="B32" s="285"/>
      <c r="C32" s="285"/>
      <c r="D32" s="285"/>
      <c r="E32" s="285"/>
      <c r="F32" s="285"/>
      <c r="G32" s="285"/>
      <c r="H32" s="285"/>
      <c r="I32" s="285"/>
      <c r="J32" s="285"/>
      <c r="K32" s="6"/>
      <c r="L32" s="6"/>
    </row>
    <row r="33" spans="1:12" ht="18">
      <c r="A33" s="288" t="s">
        <v>304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</row>
    <row r="34" spans="1:12" ht="18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6"/>
      <c r="L34" s="6"/>
    </row>
    <row r="35" spans="1:12" ht="18">
      <c r="A35" s="280" t="s">
        <v>296</v>
      </c>
      <c r="B35" s="280"/>
      <c r="C35" s="159"/>
      <c r="D35" s="159"/>
      <c r="E35" s="159"/>
      <c r="F35" s="159"/>
      <c r="G35" s="159"/>
      <c r="H35" s="159"/>
      <c r="I35" s="159"/>
      <c r="J35" s="159"/>
      <c r="K35" s="6"/>
      <c r="L35" s="6"/>
    </row>
    <row r="36" spans="1:12" ht="18">
      <c r="A36" s="282" t="s">
        <v>305</v>
      </c>
      <c r="B36" s="283"/>
      <c r="C36" s="283"/>
      <c r="D36" s="283"/>
      <c r="E36" s="283"/>
      <c r="F36" s="283"/>
      <c r="G36" s="283"/>
      <c r="H36" s="283"/>
      <c r="I36" s="283"/>
      <c r="J36" s="283"/>
      <c r="K36" s="6"/>
      <c r="L36" s="6"/>
    </row>
    <row r="37" spans="1:12" ht="18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6"/>
      <c r="L37" s="6"/>
    </row>
    <row r="38" spans="1:12" ht="18">
      <c r="A38" s="280" t="s">
        <v>297</v>
      </c>
      <c r="B38" s="280"/>
      <c r="C38" s="280"/>
      <c r="D38" s="280"/>
      <c r="E38" s="280"/>
      <c r="F38" s="280"/>
      <c r="G38" s="280"/>
      <c r="H38" s="280"/>
      <c r="I38" s="280"/>
      <c r="J38" s="280"/>
      <c r="K38" s="6"/>
      <c r="L38" s="6"/>
    </row>
    <row r="39" spans="1:12" ht="18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6"/>
      <c r="L39" s="6"/>
    </row>
    <row r="40" spans="1:12" ht="16.5">
      <c r="A40" s="289" t="s">
        <v>298</v>
      </c>
      <c r="B40" s="289"/>
      <c r="C40" s="289"/>
      <c r="D40" s="289"/>
      <c r="E40" s="289"/>
      <c r="F40" s="289"/>
      <c r="G40" s="289"/>
      <c r="H40" s="289"/>
      <c r="I40" s="289"/>
      <c r="J40" s="289"/>
      <c r="K40" s="6"/>
      <c r="L40" s="6"/>
    </row>
    <row r="41" spans="1:12" ht="18">
      <c r="A41" s="280" t="s">
        <v>299</v>
      </c>
      <c r="B41" s="280"/>
      <c r="C41" s="280"/>
      <c r="D41" s="280"/>
      <c r="E41" s="280"/>
      <c r="F41" s="280"/>
      <c r="G41" s="280"/>
      <c r="H41" s="280"/>
      <c r="I41" s="280"/>
      <c r="J41" s="280"/>
      <c r="K41" s="6"/>
      <c r="L41" s="6"/>
    </row>
    <row r="42" spans="1:12" ht="18">
      <c r="A42" s="283" t="s">
        <v>300</v>
      </c>
      <c r="B42" s="283"/>
      <c r="C42" s="283"/>
      <c r="D42" s="283"/>
      <c r="E42" s="283"/>
      <c r="F42" s="283"/>
      <c r="G42" s="283"/>
      <c r="H42" s="283"/>
      <c r="I42" s="283"/>
      <c r="J42" s="283"/>
      <c r="K42" s="6"/>
      <c r="L42" s="6"/>
    </row>
    <row r="43" spans="1:12" ht="18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6"/>
      <c r="L43" s="6"/>
    </row>
    <row r="44" spans="1:12" ht="15">
      <c r="A44" s="291" t="s">
        <v>301</v>
      </c>
      <c r="B44" s="291"/>
      <c r="C44" s="291"/>
      <c r="D44" s="291"/>
      <c r="E44" s="291"/>
      <c r="F44" s="291"/>
      <c r="G44" s="291"/>
      <c r="H44" s="291"/>
      <c r="I44" s="291"/>
      <c r="J44" s="291"/>
      <c r="K44" s="6"/>
      <c r="L44" s="6"/>
    </row>
    <row r="45" spans="1:12" ht="18">
      <c r="A45" s="286" t="s">
        <v>302</v>
      </c>
      <c r="B45" s="287"/>
      <c r="C45" s="287"/>
      <c r="D45" s="287"/>
      <c r="E45" s="287"/>
      <c r="F45" s="287"/>
      <c r="G45" s="287"/>
      <c r="H45" s="287"/>
      <c r="I45" s="287"/>
      <c r="J45" s="287"/>
      <c r="K45" s="6"/>
      <c r="L45" s="6"/>
    </row>
    <row r="46" spans="1:12" ht="18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6"/>
      <c r="L46" s="6"/>
    </row>
    <row r="47" spans="1:12" ht="18">
      <c r="A47" s="280" t="s">
        <v>303</v>
      </c>
      <c r="B47" s="280"/>
      <c r="C47" s="280"/>
      <c r="D47" s="280"/>
      <c r="E47" s="280"/>
      <c r="F47" s="280"/>
      <c r="G47" s="280"/>
      <c r="H47" s="280"/>
      <c r="I47" s="280"/>
      <c r="J47" s="280"/>
      <c r="K47" s="6"/>
      <c r="L47" s="6"/>
    </row>
    <row r="48" spans="1:12" ht="18">
      <c r="A48" s="282" t="s">
        <v>307</v>
      </c>
      <c r="B48" s="290"/>
      <c r="C48" s="290"/>
      <c r="D48" s="290"/>
      <c r="E48" s="290"/>
      <c r="F48" s="290"/>
      <c r="G48" s="290"/>
      <c r="H48" s="290"/>
      <c r="I48" s="290"/>
      <c r="J48" s="290"/>
      <c r="K48" s="6"/>
      <c r="L48" s="6"/>
    </row>
    <row r="49" spans="1:12" ht="15.75">
      <c r="A49" s="281" t="s">
        <v>28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</row>
    <row r="50" spans="1:12" ht="15.75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</row>
    <row r="51" spans="1:12" ht="33" customHeight="1">
      <c r="A51" s="279" t="s">
        <v>29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</row>
    <row r="52" spans="1:12" ht="15.75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</row>
    <row r="53" spans="1:12" ht="79.5" customHeight="1">
      <c r="A53" s="279" t="s">
        <v>30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</row>
    <row r="54" spans="1:12" ht="33.75" customHeight="1">
      <c r="A54" s="279" t="s">
        <v>31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</row>
    <row r="55" spans="1:12" ht="62.25" customHeight="1">
      <c r="A55" s="279" t="s">
        <v>32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</row>
    <row r="56" spans="1:12" ht="46.5" customHeight="1">
      <c r="A56" s="279" t="s">
        <v>33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</row>
    <row r="57" spans="1:12" ht="32.25" customHeight="1">
      <c r="A57" s="279" t="s">
        <v>34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</row>
    <row r="58" spans="1:12" ht="15.75">
      <c r="A58" s="279" t="s">
        <v>35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</row>
    <row r="59" spans="1:12" ht="15.75">
      <c r="A59" s="279" t="s">
        <v>36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</row>
    <row r="60" spans="1:12" ht="33" customHeight="1">
      <c r="A60" s="279" t="s">
        <v>37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</row>
    <row r="61" spans="1:12" ht="15.75">
      <c r="A61" s="279" t="s">
        <v>35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</row>
    <row r="62" spans="1:12" ht="15.75">
      <c r="A62" s="279" t="s">
        <v>36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</row>
    <row r="63" spans="1:12" ht="78" customHeight="1">
      <c r="A63" s="279" t="s">
        <v>278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</row>
    <row r="64" spans="1:12" ht="49.5" customHeight="1">
      <c r="A64" s="279" t="s">
        <v>316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</row>
    <row r="65" spans="1:12" ht="15.75">
      <c r="A65" s="279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</row>
    <row r="66" spans="1:12" ht="15.75">
      <c r="A66" s="279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</row>
    <row r="67" spans="1:12" ht="15.75">
      <c r="A67" s="279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</row>
    <row r="68" spans="1:12" ht="15.75">
      <c r="A68" s="279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</row>
    <row r="69" spans="1:12" ht="15.75">
      <c r="A69" s="279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</row>
    <row r="70" spans="1:12" ht="15.75">
      <c r="A70" s="279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</row>
    <row r="71" spans="1:12" ht="15.75">
      <c r="A71" s="279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</row>
    <row r="72" spans="1:12" ht="15.75">
      <c r="A72" s="279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</row>
    <row r="73" spans="1:12" ht="15.75">
      <c r="A73" s="279"/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</row>
    <row r="74" spans="1:12" ht="15.75">
      <c r="A74" s="279"/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</row>
    <row r="75" spans="1:12" ht="15.75">
      <c r="A75" s="279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</row>
    <row r="76" spans="1:12" ht="15.75">
      <c r="A76" s="279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</row>
    <row r="77" spans="1:12" ht="15.75">
      <c r="A77" s="279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2" ht="15.75">
      <c r="A78" s="279"/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</row>
    <row r="79" spans="1:12" ht="15.75">
      <c r="A79" s="279"/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</row>
    <row r="80" spans="1:12" ht="15.75">
      <c r="A80" s="279"/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</row>
    <row r="81" spans="1:12" ht="15.75">
      <c r="A81" s="279"/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</row>
    <row r="82" spans="1:12" ht="15.75">
      <c r="A82" s="279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</row>
    <row r="83" spans="1:12" ht="15.75">
      <c r="A83" s="279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</row>
    <row r="84" spans="1:12" ht="15.75">
      <c r="A84" s="279"/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</row>
  </sheetData>
  <sheetProtection/>
  <mergeCells count="60">
    <mergeCell ref="A73:L73"/>
    <mergeCell ref="A74:L74"/>
    <mergeCell ref="A79:L79"/>
    <mergeCell ref="A84:L84"/>
    <mergeCell ref="A80:L80"/>
    <mergeCell ref="A81:L81"/>
    <mergeCell ref="A82:L82"/>
    <mergeCell ref="A83:L83"/>
    <mergeCell ref="A69:L69"/>
    <mergeCell ref="A68:L68"/>
    <mergeCell ref="A78:L78"/>
    <mergeCell ref="A61:L61"/>
    <mergeCell ref="A63:L63"/>
    <mergeCell ref="A62:L62"/>
    <mergeCell ref="A67:L67"/>
    <mergeCell ref="A64:L64"/>
    <mergeCell ref="A66:L66"/>
    <mergeCell ref="A65:L65"/>
    <mergeCell ref="A70:L70"/>
    <mergeCell ref="A71:L71"/>
    <mergeCell ref="A77:L77"/>
    <mergeCell ref="A75:L75"/>
    <mergeCell ref="A76:L76"/>
    <mergeCell ref="A72:L72"/>
    <mergeCell ref="A60:L60"/>
    <mergeCell ref="A33:L33"/>
    <mergeCell ref="A38:J38"/>
    <mergeCell ref="A40:J40"/>
    <mergeCell ref="A59:L59"/>
    <mergeCell ref="A57:L57"/>
    <mergeCell ref="A58:L58"/>
    <mergeCell ref="A53:L53"/>
    <mergeCell ref="A56:L56"/>
    <mergeCell ref="A48:J48"/>
    <mergeCell ref="A44:J44"/>
    <mergeCell ref="A41:J41"/>
    <mergeCell ref="A50:L50"/>
    <mergeCell ref="A47:J47"/>
    <mergeCell ref="E8:G8"/>
    <mergeCell ref="A19:J19"/>
    <mergeCell ref="A55:L55"/>
    <mergeCell ref="A20:J20"/>
    <mergeCell ref="A21:J21"/>
    <mergeCell ref="A31:J31"/>
    <mergeCell ref="A23:J23"/>
    <mergeCell ref="A49:L49"/>
    <mergeCell ref="A36:J36"/>
    <mergeCell ref="A51:L51"/>
    <mergeCell ref="A32:J32"/>
    <mergeCell ref="A54:L54"/>
    <mergeCell ref="A52:L52"/>
    <mergeCell ref="A45:J45"/>
    <mergeCell ref="A42:J42"/>
    <mergeCell ref="A35:B35"/>
    <mergeCell ref="F6:L6"/>
    <mergeCell ref="G1:L1"/>
    <mergeCell ref="F2:L2"/>
    <mergeCell ref="F3:L3"/>
    <mergeCell ref="F4:L4"/>
    <mergeCell ref="F5:L5"/>
  </mergeCells>
  <printOptions/>
  <pageMargins left="0.28" right="0.27" top="1" bottom="1" header="0.5" footer="0.5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22" sqref="F22:F23"/>
    </sheetView>
  </sheetViews>
  <sheetFormatPr defaultColWidth="9.00390625" defaultRowHeight="12.75"/>
  <cols>
    <col min="2" max="2" width="21.125" style="0" customWidth="1"/>
    <col min="3" max="3" width="19.00390625" style="0" customWidth="1"/>
    <col min="4" max="4" width="17.375" style="0" customWidth="1"/>
    <col min="5" max="5" width="17.00390625" style="0" customWidth="1"/>
    <col min="6" max="6" width="21.375" style="0" customWidth="1"/>
    <col min="7" max="7" width="20.00390625" style="0" customWidth="1"/>
    <col min="8" max="8" width="13.625" style="0" customWidth="1"/>
    <col min="9" max="10" width="13.75390625" style="0" customWidth="1"/>
  </cols>
  <sheetData>
    <row r="1" spans="1:10" ht="15.75">
      <c r="A1" s="62"/>
      <c r="B1" s="62"/>
      <c r="C1" s="63"/>
      <c r="D1" s="63"/>
      <c r="E1" s="63"/>
      <c r="F1" s="63"/>
      <c r="G1" s="63"/>
      <c r="H1" s="63"/>
      <c r="I1" s="63"/>
      <c r="J1" s="63"/>
    </row>
    <row r="2" spans="1:10" ht="16.5">
      <c r="A2" s="350" t="s">
        <v>147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6.5">
      <c r="A3" s="61"/>
      <c r="B3" s="52"/>
      <c r="C3" s="52"/>
      <c r="D3" s="52"/>
      <c r="E3" s="52"/>
      <c r="F3" s="52"/>
      <c r="G3" s="52"/>
      <c r="H3" s="52"/>
      <c r="I3" s="52"/>
      <c r="J3" s="52"/>
    </row>
    <row r="4" spans="1:6" ht="82.5">
      <c r="A4" s="11" t="s">
        <v>9</v>
      </c>
      <c r="B4" s="43" t="s">
        <v>148</v>
      </c>
      <c r="C4" s="43" t="s">
        <v>149</v>
      </c>
      <c r="D4" s="43" t="s">
        <v>150</v>
      </c>
      <c r="E4" s="43" t="s">
        <v>151</v>
      </c>
      <c r="F4" s="23" t="s">
        <v>152</v>
      </c>
    </row>
    <row r="5" spans="1:6" ht="16.5">
      <c r="A5" s="11">
        <v>1</v>
      </c>
      <c r="B5" s="43">
        <v>2</v>
      </c>
      <c r="C5" s="43">
        <v>3</v>
      </c>
      <c r="D5" s="43">
        <v>4</v>
      </c>
      <c r="E5" s="43">
        <v>5</v>
      </c>
      <c r="F5" s="23">
        <v>6</v>
      </c>
    </row>
    <row r="6" spans="1:6" ht="16.5">
      <c r="A6" s="11" t="s">
        <v>44</v>
      </c>
      <c r="B6" s="11" t="s">
        <v>44</v>
      </c>
      <c r="C6" s="11" t="s">
        <v>44</v>
      </c>
      <c r="D6" s="11" t="s">
        <v>44</v>
      </c>
      <c r="E6" s="11"/>
      <c r="F6" s="12" t="s">
        <v>44</v>
      </c>
    </row>
    <row r="7" spans="1:6" ht="16.5">
      <c r="A7" s="11" t="s">
        <v>44</v>
      </c>
      <c r="B7" s="11" t="s">
        <v>44</v>
      </c>
      <c r="C7" s="11" t="s">
        <v>44</v>
      </c>
      <c r="D7" s="11" t="s">
        <v>44</v>
      </c>
      <c r="E7" s="11" t="s">
        <v>44</v>
      </c>
      <c r="F7" s="12" t="s">
        <v>44</v>
      </c>
    </row>
    <row r="8" spans="1:6" ht="16.5">
      <c r="A8" s="352" t="s">
        <v>145</v>
      </c>
      <c r="B8" s="353"/>
      <c r="C8" s="22" t="s">
        <v>146</v>
      </c>
      <c r="D8" s="22" t="s">
        <v>146</v>
      </c>
      <c r="E8" s="22" t="s">
        <v>146</v>
      </c>
      <c r="F8" s="49" t="s">
        <v>44</v>
      </c>
    </row>
    <row r="9" spans="1:6" ht="16.5">
      <c r="A9" s="54"/>
      <c r="B9" s="54"/>
      <c r="C9" s="54"/>
      <c r="D9" s="54"/>
      <c r="E9" s="54"/>
      <c r="F9" s="54"/>
    </row>
    <row r="10" spans="1:6" ht="12.75">
      <c r="A10" s="1"/>
      <c r="B10" s="1"/>
      <c r="C10" s="1"/>
      <c r="D10" s="1"/>
      <c r="E10" s="1"/>
      <c r="F10" s="1"/>
    </row>
  </sheetData>
  <sheetProtection/>
  <mergeCells count="2">
    <mergeCell ref="A2:J2"/>
    <mergeCell ref="A8:B8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B4">
      <selection activeCell="F6" sqref="F6"/>
    </sheetView>
  </sheetViews>
  <sheetFormatPr defaultColWidth="9.00390625" defaultRowHeight="12.75"/>
  <cols>
    <col min="2" max="2" width="23.125" style="0" customWidth="1"/>
    <col min="3" max="3" width="19.00390625" style="0" customWidth="1"/>
    <col min="4" max="4" width="20.00390625" style="0" customWidth="1"/>
    <col min="5" max="5" width="19.625" style="0" customWidth="1"/>
    <col min="6" max="6" width="21.375" style="0" customWidth="1"/>
    <col min="7" max="7" width="20.00390625" style="0" customWidth="1"/>
    <col min="8" max="8" width="13.625" style="0" customWidth="1"/>
    <col min="9" max="10" width="13.75390625" style="0" customWidth="1"/>
  </cols>
  <sheetData>
    <row r="1" spans="1:6" ht="16.5">
      <c r="A1" s="64"/>
      <c r="B1" s="64"/>
      <c r="C1" s="64"/>
      <c r="D1" s="64"/>
      <c r="E1" s="64"/>
      <c r="F1" s="64"/>
    </row>
    <row r="2" spans="1:6" ht="16.5">
      <c r="A2" s="356" t="s">
        <v>153</v>
      </c>
      <c r="B2" s="357"/>
      <c r="C2" s="357"/>
      <c r="D2" s="357"/>
      <c r="E2" s="357"/>
      <c r="F2" s="357"/>
    </row>
    <row r="3" spans="1:6" ht="35.25" customHeight="1">
      <c r="A3" s="358" t="s">
        <v>320</v>
      </c>
      <c r="B3" s="358"/>
      <c r="C3" s="358"/>
      <c r="D3" s="358"/>
      <c r="E3" s="358"/>
      <c r="F3" s="358"/>
    </row>
    <row r="4" spans="1:6" ht="66">
      <c r="A4" s="11" t="s">
        <v>9</v>
      </c>
      <c r="B4" s="43" t="s">
        <v>148</v>
      </c>
      <c r="C4" s="43" t="s">
        <v>154</v>
      </c>
      <c r="D4" s="43" t="s">
        <v>155</v>
      </c>
      <c r="E4" s="43" t="s">
        <v>156</v>
      </c>
      <c r="F4" s="23" t="s">
        <v>152</v>
      </c>
    </row>
    <row r="5" spans="1:6" ht="16.5">
      <c r="A5" s="11">
        <v>1</v>
      </c>
      <c r="B5" s="43">
        <v>2</v>
      </c>
      <c r="C5" s="43">
        <v>3</v>
      </c>
      <c r="D5" s="43">
        <v>4</v>
      </c>
      <c r="E5" s="43">
        <v>5</v>
      </c>
      <c r="F5" s="23">
        <v>6</v>
      </c>
    </row>
    <row r="6" spans="1:6" ht="104.25" customHeight="1">
      <c r="A6" s="11" t="s">
        <v>44</v>
      </c>
      <c r="B6" s="43" t="s">
        <v>254</v>
      </c>
      <c r="C6" s="11">
        <f>F6/D6/E6</f>
        <v>2.0003478260869563</v>
      </c>
      <c r="D6" s="11">
        <v>12</v>
      </c>
      <c r="E6" s="11">
        <v>57.5</v>
      </c>
      <c r="F6" s="11">
        <v>1380.24</v>
      </c>
    </row>
    <row r="7" spans="1:6" ht="16.5">
      <c r="A7" s="11" t="s">
        <v>44</v>
      </c>
      <c r="B7" s="11" t="s">
        <v>44</v>
      </c>
      <c r="C7" s="11" t="s">
        <v>44</v>
      </c>
      <c r="D7" s="11" t="s">
        <v>44</v>
      </c>
      <c r="E7" s="11" t="s">
        <v>44</v>
      </c>
      <c r="F7" s="12" t="s">
        <v>44</v>
      </c>
    </row>
    <row r="8" spans="1:6" ht="16.5">
      <c r="A8" s="354" t="s">
        <v>145</v>
      </c>
      <c r="B8" s="355"/>
      <c r="C8" s="22" t="s">
        <v>146</v>
      </c>
      <c r="D8" s="22" t="s">
        <v>146</v>
      </c>
      <c r="E8" s="22" t="s">
        <v>146</v>
      </c>
      <c r="F8" s="218">
        <f>SUM(F6:F7)</f>
        <v>1380.24</v>
      </c>
    </row>
    <row r="9" spans="1:6" ht="16.5">
      <c r="A9" s="359" t="s">
        <v>321</v>
      </c>
      <c r="B9" s="359"/>
      <c r="C9" s="359"/>
      <c r="D9" s="359"/>
      <c r="E9" s="359"/>
      <c r="F9" s="359"/>
    </row>
    <row r="10" spans="1:6" ht="66">
      <c r="A10" s="11" t="s">
        <v>9</v>
      </c>
      <c r="B10" s="43" t="s">
        <v>148</v>
      </c>
      <c r="C10" s="43" t="s">
        <v>154</v>
      </c>
      <c r="D10" s="43" t="s">
        <v>155</v>
      </c>
      <c r="E10" s="43" t="s">
        <v>156</v>
      </c>
      <c r="F10" s="23" t="s">
        <v>152</v>
      </c>
    </row>
    <row r="11" spans="1:6" ht="16.5">
      <c r="A11" s="11">
        <v>1</v>
      </c>
      <c r="B11" s="43">
        <v>2</v>
      </c>
      <c r="C11" s="43">
        <v>3</v>
      </c>
      <c r="D11" s="43">
        <v>4</v>
      </c>
      <c r="E11" s="43">
        <v>5</v>
      </c>
      <c r="F11" s="23">
        <v>6</v>
      </c>
    </row>
    <row r="12" spans="1:6" ht="82.5">
      <c r="A12" s="11" t="s">
        <v>44</v>
      </c>
      <c r="B12" s="43" t="s">
        <v>254</v>
      </c>
      <c r="C12" s="11">
        <v>0</v>
      </c>
      <c r="D12" s="11">
        <v>0</v>
      </c>
      <c r="E12" s="11">
        <v>0</v>
      </c>
      <c r="F12" s="73">
        <v>0</v>
      </c>
    </row>
    <row r="13" spans="1:6" ht="16.5">
      <c r="A13" s="11" t="s">
        <v>44</v>
      </c>
      <c r="B13" s="11" t="s">
        <v>44</v>
      </c>
      <c r="C13" s="11" t="s">
        <v>44</v>
      </c>
      <c r="D13" s="11" t="s">
        <v>44</v>
      </c>
      <c r="E13" s="11" t="s">
        <v>44</v>
      </c>
      <c r="F13" s="12" t="s">
        <v>44</v>
      </c>
    </row>
    <row r="14" spans="1:6" ht="16.5">
      <c r="A14" s="354" t="s">
        <v>145</v>
      </c>
      <c r="B14" s="355"/>
      <c r="C14" s="22" t="s">
        <v>146</v>
      </c>
      <c r="D14" s="22" t="s">
        <v>146</v>
      </c>
      <c r="E14" s="22" t="s">
        <v>146</v>
      </c>
      <c r="F14" s="219">
        <f>SUM(F12:F13)</f>
        <v>0</v>
      </c>
    </row>
  </sheetData>
  <sheetProtection/>
  <mergeCells count="5">
    <mergeCell ref="A14:B14"/>
    <mergeCell ref="A8:B8"/>
    <mergeCell ref="A2:F2"/>
    <mergeCell ref="A3:F3"/>
    <mergeCell ref="A9:F9"/>
  </mergeCells>
  <printOptions/>
  <pageMargins left="0.75" right="0.75" top="0.2" bottom="0.27" header="0.16" footer="0.1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80.625" style="0" customWidth="1"/>
    <col min="3" max="3" width="24.125" style="0" customWidth="1"/>
    <col min="4" max="4" width="22.25390625" style="0" customWidth="1"/>
    <col min="5" max="5" width="17.00390625" style="0" customWidth="1"/>
    <col min="6" max="6" width="21.375" style="0" customWidth="1"/>
    <col min="7" max="7" width="20.00390625" style="0" customWidth="1"/>
    <col min="8" max="8" width="13.625" style="0" customWidth="1"/>
    <col min="9" max="10" width="13.75390625" style="0" customWidth="1"/>
  </cols>
  <sheetData>
    <row r="1" spans="1:6" ht="8.25" customHeight="1">
      <c r="A1" s="57"/>
      <c r="B1" s="57"/>
      <c r="C1" s="54"/>
      <c r="D1" s="54"/>
      <c r="E1" s="54"/>
      <c r="F1" s="54"/>
    </row>
    <row r="2" spans="1:7" s="192" customFormat="1" ht="33" customHeight="1">
      <c r="A2" s="360" t="s">
        <v>157</v>
      </c>
      <c r="B2" s="361"/>
      <c r="C2" s="361"/>
      <c r="D2" s="361"/>
      <c r="E2" s="190"/>
      <c r="F2" s="190"/>
      <c r="G2" s="191"/>
    </row>
    <row r="3" spans="1:6" s="192" customFormat="1" ht="33" customHeight="1">
      <c r="A3" s="362" t="s">
        <v>320</v>
      </c>
      <c r="B3" s="362"/>
      <c r="C3" s="362"/>
      <c r="D3" s="362"/>
      <c r="E3" s="190"/>
      <c r="F3" s="190"/>
    </row>
    <row r="4" spans="1:4" s="192" customFormat="1" ht="45">
      <c r="A4" s="193" t="s">
        <v>9</v>
      </c>
      <c r="B4" s="194" t="s">
        <v>158</v>
      </c>
      <c r="C4" s="194" t="s">
        <v>159</v>
      </c>
      <c r="D4" s="195" t="s">
        <v>160</v>
      </c>
    </row>
    <row r="5" spans="1:4" ht="16.5">
      <c r="A5" s="11">
        <v>1</v>
      </c>
      <c r="B5" s="11">
        <v>2</v>
      </c>
      <c r="C5" s="11">
        <v>3</v>
      </c>
      <c r="D5" s="12">
        <v>4</v>
      </c>
    </row>
    <row r="6" spans="1:4" ht="27" customHeight="1">
      <c r="A6" s="196">
        <v>1</v>
      </c>
      <c r="B6" s="197" t="s">
        <v>161</v>
      </c>
      <c r="C6" s="196" t="s">
        <v>146</v>
      </c>
      <c r="D6" s="198">
        <f>SUM(D7:D9)</f>
        <v>2461354.157615894</v>
      </c>
    </row>
    <row r="7" spans="1:4" ht="21" customHeight="1">
      <c r="A7" s="199" t="s">
        <v>201</v>
      </c>
      <c r="B7" s="200" t="s">
        <v>200</v>
      </c>
      <c r="C7" s="201">
        <v>0.22</v>
      </c>
      <c r="D7" s="198">
        <f>D17/30.2*22</f>
        <v>2461354.157615894</v>
      </c>
    </row>
    <row r="8" spans="1:4" ht="15.75">
      <c r="A8" s="199" t="s">
        <v>202</v>
      </c>
      <c r="B8" s="202" t="s">
        <v>162</v>
      </c>
      <c r="C8" s="196" t="s">
        <v>44</v>
      </c>
      <c r="D8" s="198"/>
    </row>
    <row r="9" spans="1:4" ht="31.5">
      <c r="A9" s="199" t="s">
        <v>203</v>
      </c>
      <c r="B9" s="203" t="s">
        <v>163</v>
      </c>
      <c r="C9" s="196" t="s">
        <v>44</v>
      </c>
      <c r="D9" s="198"/>
    </row>
    <row r="10" spans="1:4" ht="21" customHeight="1">
      <c r="A10" s="196">
        <v>2</v>
      </c>
      <c r="B10" s="203" t="s">
        <v>164</v>
      </c>
      <c r="C10" s="196" t="s">
        <v>146</v>
      </c>
      <c r="D10" s="198">
        <f>D11+D12+D13</f>
        <v>346827.1767549669</v>
      </c>
    </row>
    <row r="11" spans="1:4" ht="47.25">
      <c r="A11" s="199" t="s">
        <v>205</v>
      </c>
      <c r="B11" s="203" t="s">
        <v>204</v>
      </c>
      <c r="C11" s="201">
        <v>0.029</v>
      </c>
      <c r="D11" s="198">
        <f>D17/30.2*2.9</f>
        <v>324451.2298675497</v>
      </c>
    </row>
    <row r="12" spans="1:4" ht="31.5">
      <c r="A12" s="199" t="s">
        <v>206</v>
      </c>
      <c r="B12" s="203" t="s">
        <v>165</v>
      </c>
      <c r="C12" s="196" t="s">
        <v>44</v>
      </c>
      <c r="D12" s="198"/>
    </row>
    <row r="13" spans="1:4" ht="33" customHeight="1">
      <c r="A13" s="199" t="s">
        <v>207</v>
      </c>
      <c r="B13" s="203" t="s">
        <v>166</v>
      </c>
      <c r="C13" s="201">
        <v>0.002</v>
      </c>
      <c r="D13" s="198">
        <f>D17/30.2*0.2</f>
        <v>22375.94688741722</v>
      </c>
    </row>
    <row r="14" spans="1:4" ht="32.25" customHeight="1">
      <c r="A14" s="199" t="s">
        <v>208</v>
      </c>
      <c r="B14" s="203" t="s">
        <v>210</v>
      </c>
      <c r="C14" s="196" t="s">
        <v>44</v>
      </c>
      <c r="D14" s="198"/>
    </row>
    <row r="15" spans="1:4" ht="38.25" customHeight="1">
      <c r="A15" s="199" t="s">
        <v>209</v>
      </c>
      <c r="B15" s="203" t="s">
        <v>210</v>
      </c>
      <c r="C15" s="196" t="s">
        <v>44</v>
      </c>
      <c r="D15" s="198"/>
    </row>
    <row r="16" spans="1:4" ht="31.5">
      <c r="A16" s="199">
        <v>3</v>
      </c>
      <c r="B16" s="203" t="s">
        <v>167</v>
      </c>
      <c r="C16" s="201">
        <v>0.051</v>
      </c>
      <c r="D16" s="198">
        <f>D17/30.2*5.1</f>
        <v>570586.645629139</v>
      </c>
    </row>
    <row r="17" spans="1:6" ht="15.75">
      <c r="A17" s="204" t="s">
        <v>44</v>
      </c>
      <c r="B17" s="205" t="s">
        <v>145</v>
      </c>
      <c r="C17" s="204" t="s">
        <v>146</v>
      </c>
      <c r="D17" s="220">
        <v>3378767.98</v>
      </c>
      <c r="E17" s="148"/>
      <c r="F17" s="148"/>
    </row>
    <row r="18" spans="1:4" ht="15.75">
      <c r="A18" s="363" t="s">
        <v>321</v>
      </c>
      <c r="B18" s="364"/>
      <c r="C18" s="364"/>
      <c r="D18" s="365"/>
    </row>
    <row r="19" spans="1:4" ht="47.25">
      <c r="A19" s="189" t="s">
        <v>9</v>
      </c>
      <c r="B19" s="51" t="s">
        <v>158</v>
      </c>
      <c r="C19" s="51" t="s">
        <v>159</v>
      </c>
      <c r="D19" s="50" t="s">
        <v>160</v>
      </c>
    </row>
    <row r="20" spans="1:4" ht="15.75">
      <c r="A20" s="189">
        <v>1</v>
      </c>
      <c r="B20" s="189">
        <v>2</v>
      </c>
      <c r="C20" s="189">
        <v>3</v>
      </c>
      <c r="D20" s="206">
        <v>4</v>
      </c>
    </row>
    <row r="21" spans="1:4" ht="24" customHeight="1">
      <c r="A21" s="196">
        <v>1</v>
      </c>
      <c r="B21" s="266" t="s">
        <v>161</v>
      </c>
      <c r="C21" s="196" t="s">
        <v>146</v>
      </c>
      <c r="D21" s="198">
        <f>SUM(D22:D24)</f>
        <v>0</v>
      </c>
    </row>
    <row r="22" spans="1:4" ht="21.75" customHeight="1">
      <c r="A22" s="199" t="s">
        <v>201</v>
      </c>
      <c r="B22" s="267" t="s">
        <v>200</v>
      </c>
      <c r="C22" s="201">
        <v>0.22</v>
      </c>
      <c r="D22" s="198">
        <f>D32/30.2*22</f>
        <v>0</v>
      </c>
    </row>
    <row r="23" spans="1:4" ht="15.75">
      <c r="A23" s="199" t="s">
        <v>202</v>
      </c>
      <c r="B23" s="268" t="s">
        <v>162</v>
      </c>
      <c r="C23" s="196" t="s">
        <v>44</v>
      </c>
      <c r="D23" s="198"/>
    </row>
    <row r="24" spans="1:4" ht="31.5">
      <c r="A24" s="199" t="s">
        <v>203</v>
      </c>
      <c r="B24" s="266" t="s">
        <v>163</v>
      </c>
      <c r="C24" s="196" t="s">
        <v>44</v>
      </c>
      <c r="D24" s="198"/>
    </row>
    <row r="25" spans="1:4" ht="20.25" customHeight="1">
      <c r="A25" s="196">
        <v>2</v>
      </c>
      <c r="B25" s="266" t="s">
        <v>164</v>
      </c>
      <c r="C25" s="196" t="s">
        <v>146</v>
      </c>
      <c r="D25" s="198">
        <f>SUM(D26:D30)</f>
        <v>0</v>
      </c>
    </row>
    <row r="26" spans="1:4" ht="47.25">
      <c r="A26" s="199" t="s">
        <v>205</v>
      </c>
      <c r="B26" s="266" t="s">
        <v>204</v>
      </c>
      <c r="C26" s="201">
        <v>0.029</v>
      </c>
      <c r="D26" s="198">
        <f>D32/30.2*2.9</f>
        <v>0</v>
      </c>
    </row>
    <row r="27" spans="1:4" ht="31.5">
      <c r="A27" s="199" t="s">
        <v>206</v>
      </c>
      <c r="B27" s="266" t="s">
        <v>165</v>
      </c>
      <c r="C27" s="196" t="s">
        <v>44</v>
      </c>
      <c r="D27" s="198"/>
    </row>
    <row r="28" spans="1:4" ht="31.5">
      <c r="A28" s="199" t="s">
        <v>207</v>
      </c>
      <c r="B28" s="266" t="s">
        <v>166</v>
      </c>
      <c r="C28" s="201">
        <v>0.002</v>
      </c>
      <c r="D28" s="198">
        <f>D32/30.2*0.2</f>
        <v>0</v>
      </c>
    </row>
    <row r="29" spans="1:4" ht="31.5">
      <c r="A29" s="199" t="s">
        <v>208</v>
      </c>
      <c r="B29" s="266" t="s">
        <v>210</v>
      </c>
      <c r="C29" s="196" t="s">
        <v>44</v>
      </c>
      <c r="D29" s="198"/>
    </row>
    <row r="30" spans="1:4" ht="31.5">
      <c r="A30" s="199" t="s">
        <v>209</v>
      </c>
      <c r="B30" s="266" t="s">
        <v>210</v>
      </c>
      <c r="C30" s="196" t="s">
        <v>44</v>
      </c>
      <c r="D30" s="198"/>
    </row>
    <row r="31" spans="1:4" ht="31.5">
      <c r="A31" s="199">
        <v>3</v>
      </c>
      <c r="B31" s="266" t="s">
        <v>167</v>
      </c>
      <c r="C31" s="201">
        <v>0.051</v>
      </c>
      <c r="D31" s="198">
        <f>D32/30.2*5.1</f>
        <v>0</v>
      </c>
    </row>
    <row r="32" spans="1:5" ht="15.75">
      <c r="A32" s="207" t="s">
        <v>44</v>
      </c>
      <c r="B32" s="208" t="s">
        <v>145</v>
      </c>
      <c r="C32" s="207" t="s">
        <v>146</v>
      </c>
      <c r="D32" s="220">
        <v>0</v>
      </c>
      <c r="E32" s="148"/>
    </row>
    <row r="34" ht="12.75">
      <c r="D34" s="148"/>
    </row>
  </sheetData>
  <sheetProtection/>
  <mergeCells count="3">
    <mergeCell ref="A2:D2"/>
    <mergeCell ref="A3:D3"/>
    <mergeCell ref="A18:D18"/>
  </mergeCells>
  <printOptions/>
  <pageMargins left="0.75" right="0.75" top="0.21" bottom="0.19" header="0.16" footer="0.16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3.25390625" style="0" customWidth="1"/>
    <col min="2" max="2" width="27.625" style="0" customWidth="1"/>
    <col min="3" max="3" width="25.00390625" style="0" customWidth="1"/>
    <col min="4" max="4" width="22.375" style="0" customWidth="1"/>
    <col min="5" max="5" width="20.75390625" style="0" customWidth="1"/>
  </cols>
  <sheetData>
    <row r="2" spans="1:7" ht="16.5">
      <c r="A2" s="9"/>
      <c r="D2" s="9" t="s">
        <v>168</v>
      </c>
      <c r="E2" s="9"/>
      <c r="G2" s="9"/>
    </row>
    <row r="3" ht="16.5">
      <c r="A3" s="10" t="s">
        <v>44</v>
      </c>
    </row>
    <row r="4" spans="1:9" ht="30.75" customHeight="1">
      <c r="A4" s="366" t="s">
        <v>216</v>
      </c>
      <c r="B4" s="367"/>
      <c r="C4" s="367"/>
      <c r="D4" s="367"/>
      <c r="E4" s="367"/>
      <c r="F4" s="367"/>
      <c r="G4" s="368"/>
      <c r="H4" s="368"/>
      <c r="I4" s="368"/>
    </row>
    <row r="5" ht="16.5">
      <c r="A5" s="10" t="s">
        <v>44</v>
      </c>
    </row>
    <row r="6" spans="1:5" ht="49.5">
      <c r="A6" s="11" t="s">
        <v>9</v>
      </c>
      <c r="B6" s="11" t="s">
        <v>0</v>
      </c>
      <c r="C6" s="43" t="s">
        <v>169</v>
      </c>
      <c r="D6" s="43" t="s">
        <v>170</v>
      </c>
      <c r="E6" s="23" t="s">
        <v>171</v>
      </c>
    </row>
    <row r="7" spans="1:5" ht="16.5">
      <c r="A7" s="11">
        <v>1</v>
      </c>
      <c r="B7" s="11">
        <v>2</v>
      </c>
      <c r="C7" s="43">
        <v>3</v>
      </c>
      <c r="D7" s="43">
        <v>4</v>
      </c>
      <c r="E7" s="23">
        <v>5</v>
      </c>
    </row>
    <row r="8" spans="1:5" ht="16.5">
      <c r="A8" s="11" t="s">
        <v>44</v>
      </c>
      <c r="B8" s="11" t="s">
        <v>44</v>
      </c>
      <c r="C8" s="11" t="s">
        <v>44</v>
      </c>
      <c r="D8" s="11" t="s">
        <v>44</v>
      </c>
      <c r="E8" s="12" t="s">
        <v>44</v>
      </c>
    </row>
    <row r="9" spans="1:5" ht="16.5">
      <c r="A9" s="354" t="s">
        <v>145</v>
      </c>
      <c r="B9" s="355"/>
      <c r="C9" s="22" t="s">
        <v>146</v>
      </c>
      <c r="D9" s="22" t="s">
        <v>146</v>
      </c>
      <c r="E9" s="49" t="s">
        <v>44</v>
      </c>
    </row>
    <row r="10" ht="16.5">
      <c r="A10" s="10" t="s">
        <v>44</v>
      </c>
    </row>
  </sheetData>
  <sheetProtection/>
  <mergeCells count="2">
    <mergeCell ref="A4:I4"/>
    <mergeCell ref="A9:B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27.25390625" style="0" customWidth="1"/>
    <col min="3" max="3" width="26.00390625" style="0" customWidth="1"/>
    <col min="4" max="4" width="13.375" style="0" customWidth="1"/>
    <col min="5" max="5" width="25.625" style="0" customWidth="1"/>
  </cols>
  <sheetData>
    <row r="2" spans="1:8" ht="16.5">
      <c r="A2" s="369" t="s">
        <v>215</v>
      </c>
      <c r="B2" s="369"/>
      <c r="C2" s="369"/>
      <c r="D2" s="369"/>
      <c r="E2" s="369"/>
      <c r="F2" s="369"/>
      <c r="G2" s="369"/>
      <c r="H2" s="369"/>
    </row>
    <row r="3" spans="1:8" ht="16.5">
      <c r="A3" s="68"/>
      <c r="B3" s="68"/>
      <c r="C3" s="68"/>
      <c r="D3" s="68"/>
      <c r="E3" s="68"/>
      <c r="F3" s="68"/>
      <c r="G3" s="68"/>
      <c r="H3" s="68"/>
    </row>
    <row r="4" spans="1:9" ht="36.75" customHeight="1">
      <c r="A4" s="366" t="s">
        <v>217</v>
      </c>
      <c r="B4" s="367"/>
      <c r="C4" s="367"/>
      <c r="D4" s="367"/>
      <c r="E4" s="367"/>
      <c r="F4" s="367"/>
      <c r="G4" s="368"/>
      <c r="H4" s="368"/>
      <c r="I4" s="368"/>
    </row>
    <row r="5" spans="1:9" ht="18.75" customHeight="1">
      <c r="A5" s="65"/>
      <c r="B5" s="60"/>
      <c r="C5" s="60"/>
      <c r="D5" s="60"/>
      <c r="E5" s="60"/>
      <c r="F5" s="60"/>
      <c r="G5" s="3"/>
      <c r="H5" s="3"/>
      <c r="I5" s="3"/>
    </row>
    <row r="6" spans="1:5" ht="49.5">
      <c r="A6" s="11" t="s">
        <v>9</v>
      </c>
      <c r="B6" s="11" t="s">
        <v>148</v>
      </c>
      <c r="C6" s="43" t="s">
        <v>172</v>
      </c>
      <c r="D6" s="43" t="s">
        <v>173</v>
      </c>
      <c r="E6" s="23" t="s">
        <v>174</v>
      </c>
    </row>
    <row r="7" spans="1:5" ht="16.5">
      <c r="A7" s="11">
        <v>1</v>
      </c>
      <c r="B7" s="11">
        <v>2</v>
      </c>
      <c r="C7" s="11">
        <v>3</v>
      </c>
      <c r="D7" s="11">
        <v>4</v>
      </c>
      <c r="E7" s="12">
        <v>5</v>
      </c>
    </row>
    <row r="8" spans="1:5" ht="16.5">
      <c r="A8" s="11" t="s">
        <v>44</v>
      </c>
      <c r="B8" s="11" t="s">
        <v>44</v>
      </c>
      <c r="C8" s="11" t="s">
        <v>44</v>
      </c>
      <c r="D8" s="11" t="s">
        <v>44</v>
      </c>
      <c r="E8" s="12" t="s">
        <v>44</v>
      </c>
    </row>
    <row r="9" spans="1:5" ht="16.5">
      <c r="A9" s="354" t="s">
        <v>145</v>
      </c>
      <c r="B9" s="355"/>
      <c r="C9" s="22" t="s">
        <v>175</v>
      </c>
      <c r="D9" s="22" t="s">
        <v>146</v>
      </c>
      <c r="E9" s="49" t="s">
        <v>44</v>
      </c>
    </row>
  </sheetData>
  <sheetProtection/>
  <mergeCells count="3">
    <mergeCell ref="A9:B9"/>
    <mergeCell ref="A4:I4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48.00390625" style="0" customWidth="1"/>
    <col min="3" max="3" width="21.75390625" style="0" customWidth="1"/>
    <col min="4" max="4" width="16.625" style="0" customWidth="1"/>
    <col min="5" max="5" width="26.25390625" style="0" customWidth="1"/>
  </cols>
  <sheetData>
    <row r="2" spans="1:5" ht="13.5" customHeight="1">
      <c r="A2" s="370" t="s">
        <v>213</v>
      </c>
      <c r="B2" s="370"/>
      <c r="C2" s="370"/>
      <c r="D2" s="370"/>
      <c r="E2" s="370"/>
    </row>
    <row r="3" spans="1:5" s="60" customFormat="1" ht="41.25" customHeight="1">
      <c r="A3" s="371" t="s">
        <v>214</v>
      </c>
      <c r="B3" s="372"/>
      <c r="C3" s="372"/>
      <c r="D3" s="372"/>
      <c r="E3" s="372"/>
    </row>
    <row r="4" spans="1:5" s="60" customFormat="1" ht="17.25" customHeight="1">
      <c r="A4" s="66"/>
      <c r="B4" s="67"/>
      <c r="C4" s="67"/>
      <c r="D4" s="67"/>
      <c r="E4" s="67"/>
    </row>
    <row r="5" spans="1:5" s="60" customFormat="1" ht="15.75" customHeight="1">
      <c r="A5" s="370" t="s">
        <v>212</v>
      </c>
      <c r="B5" s="373"/>
      <c r="C5" s="373"/>
      <c r="D5" s="373"/>
      <c r="E5" s="373"/>
    </row>
    <row r="6" spans="1:5" s="60" customFormat="1" ht="19.5" customHeight="1">
      <c r="A6" s="66"/>
      <c r="B6" s="67"/>
      <c r="C6" s="67"/>
      <c r="D6" s="67"/>
      <c r="E6" s="67"/>
    </row>
    <row r="7" spans="1:5" ht="73.5" customHeight="1">
      <c r="A7" s="11" t="s">
        <v>9</v>
      </c>
      <c r="B7" s="11" t="s">
        <v>148</v>
      </c>
      <c r="C7" s="11" t="s">
        <v>176</v>
      </c>
      <c r="D7" s="43" t="s">
        <v>177</v>
      </c>
      <c r="E7" s="23" t="s">
        <v>178</v>
      </c>
    </row>
    <row r="8" spans="1:5" ht="19.5" customHeight="1">
      <c r="A8" s="11">
        <v>1</v>
      </c>
      <c r="B8" s="11">
        <v>2</v>
      </c>
      <c r="C8" s="11">
        <v>3</v>
      </c>
      <c r="D8" s="43">
        <v>4</v>
      </c>
      <c r="E8" s="23">
        <v>5</v>
      </c>
    </row>
    <row r="9" spans="1:5" ht="16.5">
      <c r="A9" s="11"/>
      <c r="B9" s="43"/>
      <c r="C9" s="11"/>
      <c r="D9" s="90"/>
      <c r="E9" s="91"/>
    </row>
    <row r="10" spans="1:5" ht="16.5">
      <c r="A10" s="354" t="s">
        <v>145</v>
      </c>
      <c r="B10" s="355"/>
      <c r="C10" s="22" t="s">
        <v>44</v>
      </c>
      <c r="D10" s="22" t="s">
        <v>146</v>
      </c>
      <c r="E10" s="85"/>
    </row>
    <row r="25" spans="2:6" ht="16.5">
      <c r="B25" s="370"/>
      <c r="C25" s="370"/>
      <c r="D25" s="370"/>
      <c r="E25" s="370"/>
      <c r="F25" s="370"/>
    </row>
  </sheetData>
  <sheetProtection/>
  <mergeCells count="5">
    <mergeCell ref="A2:E2"/>
    <mergeCell ref="B25:F25"/>
    <mergeCell ref="A10:B10"/>
    <mergeCell ref="A3:E3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38" sqref="D38"/>
    </sheetView>
  </sheetViews>
  <sheetFormatPr defaultColWidth="9.00390625" defaultRowHeight="12.75"/>
  <cols>
    <col min="2" max="2" width="17.625" style="0" customWidth="1"/>
    <col min="3" max="3" width="28.375" style="0" customWidth="1"/>
    <col min="4" max="4" width="24.375" style="0" customWidth="1"/>
    <col min="5" max="5" width="31.75390625" style="0" customWidth="1"/>
  </cols>
  <sheetData>
    <row r="1" spans="1:5" ht="12.75">
      <c r="A1" s="1"/>
      <c r="B1" s="1"/>
      <c r="C1" s="1"/>
      <c r="D1" s="1"/>
      <c r="E1" s="1"/>
    </row>
    <row r="2" spans="1:5" ht="24.75" customHeight="1">
      <c r="A2" s="370" t="s">
        <v>179</v>
      </c>
      <c r="B2" s="374"/>
      <c r="C2" s="374"/>
      <c r="D2" s="374"/>
      <c r="E2" s="374"/>
    </row>
    <row r="3" spans="1:5" ht="15" customHeight="1">
      <c r="A3" s="59"/>
      <c r="B3" s="58"/>
      <c r="C3" s="58"/>
      <c r="D3" s="58"/>
      <c r="E3" s="58"/>
    </row>
    <row r="4" spans="1:5" ht="49.5">
      <c r="A4" s="11" t="s">
        <v>9</v>
      </c>
      <c r="B4" s="43" t="s">
        <v>0</v>
      </c>
      <c r="C4" s="43" t="s">
        <v>180</v>
      </c>
      <c r="D4" s="43" t="s">
        <v>181</v>
      </c>
      <c r="E4" s="23" t="s">
        <v>182</v>
      </c>
    </row>
    <row r="5" spans="1:5" ht="16.5">
      <c r="A5" s="11">
        <v>1</v>
      </c>
      <c r="B5" s="11">
        <v>2</v>
      </c>
      <c r="C5" s="11">
        <v>3</v>
      </c>
      <c r="D5" s="11">
        <v>4</v>
      </c>
      <c r="E5" s="12">
        <v>5</v>
      </c>
    </row>
    <row r="6" spans="1:5" ht="16.5">
      <c r="A6" s="11" t="s">
        <v>44</v>
      </c>
      <c r="B6" s="11" t="s">
        <v>44</v>
      </c>
      <c r="C6" s="11" t="s">
        <v>44</v>
      </c>
      <c r="D6" s="11" t="s">
        <v>44</v>
      </c>
      <c r="E6" s="12" t="s">
        <v>44</v>
      </c>
    </row>
    <row r="7" spans="1:5" ht="16.5">
      <c r="A7" s="11" t="s">
        <v>44</v>
      </c>
      <c r="B7" s="11" t="s">
        <v>44</v>
      </c>
      <c r="C7" s="11" t="s">
        <v>44</v>
      </c>
      <c r="D7" s="11" t="s">
        <v>44</v>
      </c>
      <c r="E7" s="12" t="s">
        <v>44</v>
      </c>
    </row>
    <row r="8" spans="1:5" ht="16.5">
      <c r="A8" s="354" t="s">
        <v>145</v>
      </c>
      <c r="B8" s="355"/>
      <c r="C8" s="22" t="s">
        <v>146</v>
      </c>
      <c r="D8" s="22" t="s">
        <v>146</v>
      </c>
      <c r="E8" s="49" t="s">
        <v>44</v>
      </c>
    </row>
  </sheetData>
  <sheetProtection/>
  <mergeCells count="2">
    <mergeCell ref="A8:B8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:E2"/>
    </sheetView>
  </sheetViews>
  <sheetFormatPr defaultColWidth="9.125" defaultRowHeight="12.75"/>
  <cols>
    <col min="1" max="1" width="9.125" style="1" customWidth="1"/>
    <col min="2" max="2" width="17.75390625" style="1" customWidth="1"/>
    <col min="3" max="3" width="33.75390625" style="1" customWidth="1"/>
    <col min="4" max="4" width="30.625" style="1" customWidth="1"/>
    <col min="5" max="5" width="33.625" style="1" customWidth="1"/>
    <col min="6" max="16384" width="9.125" style="1" customWidth="1"/>
  </cols>
  <sheetData>
    <row r="1" spans="1:5" ht="16.5">
      <c r="A1" s="64"/>
      <c r="B1" s="64"/>
      <c r="C1" s="64"/>
      <c r="D1" s="64"/>
      <c r="E1" s="64"/>
    </row>
    <row r="2" spans="1:5" ht="13.5">
      <c r="A2" s="370" t="s">
        <v>183</v>
      </c>
      <c r="B2" s="374"/>
      <c r="C2" s="374"/>
      <c r="D2" s="374"/>
      <c r="E2" s="374"/>
    </row>
    <row r="3" spans="1:5" ht="16.5">
      <c r="A3" s="59"/>
      <c r="B3" s="58"/>
      <c r="C3" s="58"/>
      <c r="D3" s="58"/>
      <c r="E3" s="58"/>
    </row>
    <row r="4" spans="1:5" ht="33">
      <c r="A4" s="11" t="s">
        <v>9</v>
      </c>
      <c r="B4" s="43" t="s">
        <v>0</v>
      </c>
      <c r="C4" s="43" t="s">
        <v>184</v>
      </c>
      <c r="D4" s="43" t="s">
        <v>185</v>
      </c>
      <c r="E4" s="23" t="s">
        <v>182</v>
      </c>
    </row>
    <row r="5" spans="1:5" ht="16.5">
      <c r="A5" s="11">
        <v>1</v>
      </c>
      <c r="B5" s="11">
        <v>2</v>
      </c>
      <c r="C5" s="11">
        <v>3</v>
      </c>
      <c r="D5" s="11">
        <v>4</v>
      </c>
      <c r="E5" s="12">
        <v>5</v>
      </c>
    </row>
    <row r="6" spans="1:5" ht="16.5">
      <c r="A6" s="11" t="s">
        <v>44</v>
      </c>
      <c r="B6" s="11" t="s">
        <v>44</v>
      </c>
      <c r="C6" s="11" t="s">
        <v>44</v>
      </c>
      <c r="D6" s="11" t="s">
        <v>44</v>
      </c>
      <c r="E6" s="12" t="s">
        <v>44</v>
      </c>
    </row>
    <row r="7" spans="1:5" ht="16.5">
      <c r="A7" s="11" t="s">
        <v>44</v>
      </c>
      <c r="B7" s="11" t="s">
        <v>44</v>
      </c>
      <c r="C7" s="11" t="s">
        <v>44</v>
      </c>
      <c r="D7" s="11" t="s">
        <v>44</v>
      </c>
      <c r="E7" s="12" t="s">
        <v>44</v>
      </c>
    </row>
    <row r="8" spans="1:5" ht="16.5">
      <c r="A8" s="354" t="s">
        <v>145</v>
      </c>
      <c r="B8" s="355"/>
      <c r="C8" s="22" t="s">
        <v>146</v>
      </c>
      <c r="D8" s="22" t="s">
        <v>146</v>
      </c>
      <c r="E8" s="49" t="s">
        <v>44</v>
      </c>
    </row>
  </sheetData>
  <sheetProtection/>
  <mergeCells count="2">
    <mergeCell ref="A8:B8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5">
      <selection activeCell="B20" sqref="B19:E20"/>
    </sheetView>
  </sheetViews>
  <sheetFormatPr defaultColWidth="9.00390625" defaultRowHeight="12.75"/>
  <cols>
    <col min="2" max="2" width="43.25390625" style="0" customWidth="1"/>
    <col min="3" max="3" width="25.75390625" style="0" customWidth="1"/>
    <col min="4" max="4" width="26.75390625" style="0" customWidth="1"/>
    <col min="5" max="5" width="26.875" style="0" customWidth="1"/>
    <col min="7" max="7" width="10.125" style="0" bestFit="1" customWidth="1"/>
  </cols>
  <sheetData>
    <row r="1" ht="6.75" customHeight="1"/>
    <row r="2" spans="1:5" s="192" customFormat="1" ht="18" customHeight="1">
      <c r="A2" s="378" t="s">
        <v>218</v>
      </c>
      <c r="B2" s="379"/>
      <c r="C2" s="379"/>
      <c r="D2" s="379"/>
      <c r="E2" s="379"/>
    </row>
    <row r="3" s="192" customFormat="1" ht="10.5" customHeight="1"/>
    <row r="4" spans="1:5" s="192" customFormat="1" ht="13.5" customHeight="1">
      <c r="A4" s="380" t="s">
        <v>276</v>
      </c>
      <c r="B4" s="381"/>
      <c r="C4" s="381"/>
      <c r="D4" s="381"/>
      <c r="E4" s="381"/>
    </row>
    <row r="5" spans="1:10" s="192" customFormat="1" ht="43.5" customHeight="1">
      <c r="A5" s="382" t="s">
        <v>320</v>
      </c>
      <c r="B5" s="383"/>
      <c r="C5" s="383"/>
      <c r="D5" s="383"/>
      <c r="E5" s="384"/>
      <c r="F5" s="209"/>
      <c r="G5" s="209"/>
      <c r="H5" s="209"/>
      <c r="I5" s="209"/>
      <c r="J5" s="209"/>
    </row>
    <row r="6" s="192" customFormat="1" ht="14.25"/>
    <row r="7" spans="1:5" s="192" customFormat="1" ht="30">
      <c r="A7" s="193" t="s">
        <v>9</v>
      </c>
      <c r="B7" s="194" t="s">
        <v>0</v>
      </c>
      <c r="C7" s="194" t="s">
        <v>169</v>
      </c>
      <c r="D7" s="194" t="s">
        <v>170</v>
      </c>
      <c r="E7" s="195" t="s">
        <v>186</v>
      </c>
    </row>
    <row r="8" spans="1:5" ht="16.5">
      <c r="A8" s="11">
        <v>1</v>
      </c>
      <c r="B8" s="11">
        <v>2</v>
      </c>
      <c r="C8" s="11">
        <v>3</v>
      </c>
      <c r="D8" s="11">
        <v>4</v>
      </c>
      <c r="E8" s="12">
        <v>5</v>
      </c>
    </row>
    <row r="9" spans="1:5" ht="99" customHeight="1">
      <c r="A9" s="210">
        <v>1</v>
      </c>
      <c r="B9" s="211" t="s">
        <v>264</v>
      </c>
      <c r="C9" s="11"/>
      <c r="D9" s="90"/>
      <c r="E9" s="91">
        <v>2000</v>
      </c>
    </row>
    <row r="10" spans="1:5" ht="36" customHeight="1">
      <c r="A10" s="11">
        <v>2</v>
      </c>
      <c r="B10" s="43" t="s">
        <v>261</v>
      </c>
      <c r="C10" s="11"/>
      <c r="D10" s="90"/>
      <c r="E10" s="91">
        <v>36666</v>
      </c>
    </row>
    <row r="11" spans="1:5" ht="21.75" customHeight="1">
      <c r="A11" s="11">
        <v>3</v>
      </c>
      <c r="B11" s="43" t="s">
        <v>262</v>
      </c>
      <c r="C11" s="11"/>
      <c r="D11" s="90"/>
      <c r="E11" s="91"/>
    </row>
    <row r="12" spans="1:5" ht="16.5">
      <c r="A12" s="11">
        <v>4</v>
      </c>
      <c r="B12" s="11" t="s">
        <v>263</v>
      </c>
      <c r="C12" s="11" t="s">
        <v>44</v>
      </c>
      <c r="D12" s="93" t="s">
        <v>44</v>
      </c>
      <c r="E12" s="73">
        <v>802.96</v>
      </c>
    </row>
    <row r="13" spans="1:5" ht="16.5">
      <c r="A13" s="34">
        <v>5</v>
      </c>
      <c r="B13" s="34" t="s">
        <v>272</v>
      </c>
      <c r="C13" s="34"/>
      <c r="D13" s="95"/>
      <c r="E13" s="136"/>
    </row>
    <row r="14" spans="1:7" ht="16.5">
      <c r="A14" s="376" t="s">
        <v>145</v>
      </c>
      <c r="B14" s="377"/>
      <c r="C14" s="94" t="s">
        <v>44</v>
      </c>
      <c r="D14" s="94" t="s">
        <v>146</v>
      </c>
      <c r="E14" s="218">
        <f>SUM(E9:E13)</f>
        <v>39468.96</v>
      </c>
      <c r="F14" s="6"/>
      <c r="G14" s="148"/>
    </row>
    <row r="15" spans="1:5" ht="16.5">
      <c r="A15" s="359" t="s">
        <v>321</v>
      </c>
      <c r="B15" s="359"/>
      <c r="C15" s="359"/>
      <c r="D15" s="359"/>
      <c r="E15" s="375"/>
    </row>
    <row r="16" spans="1:5" s="192" customFormat="1" ht="30">
      <c r="A16" s="193" t="s">
        <v>9</v>
      </c>
      <c r="B16" s="194" t="s">
        <v>0</v>
      </c>
      <c r="C16" s="194" t="s">
        <v>169</v>
      </c>
      <c r="D16" s="194" t="s">
        <v>170</v>
      </c>
      <c r="E16" s="212" t="s">
        <v>186</v>
      </c>
    </row>
    <row r="17" spans="1:5" ht="16.5">
      <c r="A17" s="11">
        <v>1</v>
      </c>
      <c r="B17" s="11">
        <v>2</v>
      </c>
      <c r="C17" s="11">
        <v>3</v>
      </c>
      <c r="D17" s="11">
        <v>4</v>
      </c>
      <c r="E17" s="115">
        <v>5</v>
      </c>
    </row>
    <row r="18" spans="1:5" ht="102">
      <c r="A18" s="11">
        <v>1</v>
      </c>
      <c r="B18" s="211" t="s">
        <v>264</v>
      </c>
      <c r="C18" s="11"/>
      <c r="D18" s="90"/>
      <c r="E18" s="178"/>
    </row>
    <row r="19" spans="1:5" ht="33">
      <c r="A19" s="11">
        <v>2</v>
      </c>
      <c r="B19" s="269" t="s">
        <v>261</v>
      </c>
      <c r="C19" s="270"/>
      <c r="D19" s="271"/>
      <c r="E19" s="272">
        <v>0</v>
      </c>
    </row>
    <row r="20" spans="1:5" ht="16.5">
      <c r="A20" s="11">
        <v>3</v>
      </c>
      <c r="B20" s="269" t="s">
        <v>262</v>
      </c>
      <c r="C20" s="270"/>
      <c r="D20" s="271"/>
      <c r="E20" s="272"/>
    </row>
    <row r="21" spans="1:5" ht="16.5">
      <c r="A21" s="11">
        <v>4</v>
      </c>
      <c r="B21" s="11" t="s">
        <v>263</v>
      </c>
      <c r="C21" s="11" t="s">
        <v>44</v>
      </c>
      <c r="D21" s="93" t="s">
        <v>44</v>
      </c>
      <c r="E21" s="116">
        <v>1033.64</v>
      </c>
    </row>
    <row r="22" spans="1:5" ht="16.5">
      <c r="A22" s="34">
        <v>5</v>
      </c>
      <c r="B22" s="34" t="s">
        <v>272</v>
      </c>
      <c r="C22" s="34"/>
      <c r="D22" s="95"/>
      <c r="E22" s="179"/>
    </row>
    <row r="23" spans="1:5" ht="16.5">
      <c r="A23" s="376" t="s">
        <v>145</v>
      </c>
      <c r="B23" s="377"/>
      <c r="C23" s="94" t="s">
        <v>44</v>
      </c>
      <c r="D23" s="94" t="s">
        <v>146</v>
      </c>
      <c r="E23" s="218">
        <f>SUM(E18:E22)</f>
        <v>1033.64</v>
      </c>
    </row>
    <row r="25" ht="12.75">
      <c r="E25" s="148"/>
    </row>
  </sheetData>
  <sheetProtection/>
  <mergeCells count="6">
    <mergeCell ref="A15:E15"/>
    <mergeCell ref="A23:B23"/>
    <mergeCell ref="A2:E2"/>
    <mergeCell ref="A4:E4"/>
    <mergeCell ref="A14:B14"/>
    <mergeCell ref="A5:E5"/>
  </mergeCells>
  <printOptions/>
  <pageMargins left="0.75" right="0.75" top="0.19" bottom="0.19" header="0.16" footer="0.16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C1">
      <selection activeCell="F11" sqref="F11:F12"/>
    </sheetView>
  </sheetViews>
  <sheetFormatPr defaultColWidth="9.00390625" defaultRowHeight="12.75"/>
  <cols>
    <col min="1" max="1" width="12.00390625" style="0" customWidth="1"/>
    <col min="2" max="2" width="31.625" style="0" customWidth="1"/>
    <col min="3" max="3" width="23.75390625" style="0" customWidth="1"/>
    <col min="4" max="4" width="21.625" style="0" customWidth="1"/>
    <col min="5" max="5" width="20.875" style="0" customWidth="1"/>
    <col min="6" max="6" width="27.25390625" style="0" customWidth="1"/>
    <col min="8" max="8" width="9.125" style="0" bestFit="1" customWidth="1"/>
  </cols>
  <sheetData>
    <row r="2" spans="1:10" ht="16.5" customHeight="1">
      <c r="A2" s="366" t="s">
        <v>219</v>
      </c>
      <c r="B2" s="367"/>
      <c r="C2" s="367"/>
      <c r="D2" s="367"/>
      <c r="E2" s="367"/>
      <c r="F2" s="367"/>
      <c r="G2" s="367"/>
      <c r="H2" s="367"/>
      <c r="I2" s="367"/>
      <c r="J2" s="367"/>
    </row>
    <row r="4" spans="1:10" ht="35.25" customHeight="1">
      <c r="A4" s="371" t="s">
        <v>277</v>
      </c>
      <c r="B4" s="372"/>
      <c r="C4" s="372"/>
      <c r="D4" s="372"/>
      <c r="E4" s="372"/>
      <c r="F4" s="367"/>
      <c r="G4" s="367"/>
      <c r="H4" s="367"/>
      <c r="I4" s="367"/>
      <c r="J4" s="367"/>
    </row>
    <row r="5" spans="1:10" ht="43.5" customHeight="1">
      <c r="A5" s="366" t="s">
        <v>274</v>
      </c>
      <c r="B5" s="367"/>
      <c r="C5" s="367"/>
      <c r="D5" s="367"/>
      <c r="E5" s="367"/>
      <c r="F5" s="367"/>
      <c r="G5" s="367"/>
      <c r="H5" s="367"/>
      <c r="I5" s="367"/>
      <c r="J5" s="367"/>
    </row>
    <row r="7" spans="1:10" ht="13.5">
      <c r="A7" s="371" t="s">
        <v>246</v>
      </c>
      <c r="B7" s="372"/>
      <c r="C7" s="372"/>
      <c r="D7" s="372"/>
      <c r="E7" s="372"/>
      <c r="F7" s="367"/>
      <c r="G7" s="367"/>
      <c r="H7" s="367"/>
      <c r="I7" s="367"/>
      <c r="J7" s="367"/>
    </row>
    <row r="8" spans="1:6" ht="12.75">
      <c r="A8" s="385" t="s">
        <v>320</v>
      </c>
      <c r="B8" s="385"/>
      <c r="C8" s="385"/>
      <c r="D8" s="385"/>
      <c r="E8" s="385"/>
      <c r="F8" s="385"/>
    </row>
    <row r="9" spans="1:6" ht="33">
      <c r="A9" s="11" t="s">
        <v>9</v>
      </c>
      <c r="B9" s="43" t="s">
        <v>148</v>
      </c>
      <c r="C9" s="43" t="s">
        <v>187</v>
      </c>
      <c r="D9" s="43" t="s">
        <v>188</v>
      </c>
      <c r="E9" s="43" t="s">
        <v>189</v>
      </c>
      <c r="F9" s="23" t="s">
        <v>152</v>
      </c>
    </row>
    <row r="10" spans="1:6" ht="16.5">
      <c r="A10" s="11">
        <v>1</v>
      </c>
      <c r="B10" s="43">
        <v>2</v>
      </c>
      <c r="C10" s="43">
        <v>3</v>
      </c>
      <c r="D10" s="43">
        <v>4</v>
      </c>
      <c r="E10" s="43">
        <v>5</v>
      </c>
      <c r="F10" s="23">
        <v>6</v>
      </c>
    </row>
    <row r="11" spans="1:6" ht="16.5">
      <c r="A11" s="34">
        <v>1</v>
      </c>
      <c r="B11" s="34" t="s">
        <v>247</v>
      </c>
      <c r="C11" s="34">
        <v>2</v>
      </c>
      <c r="D11" s="34">
        <v>12</v>
      </c>
      <c r="E11" s="134">
        <v>2035.5</v>
      </c>
      <c r="F11" s="112">
        <f>F13*0.55</f>
        <v>34298.704000000005</v>
      </c>
    </row>
    <row r="12" spans="1:6" ht="16.5">
      <c r="A12" s="34">
        <v>2</v>
      </c>
      <c r="B12" s="34" t="s">
        <v>248</v>
      </c>
      <c r="C12" s="34">
        <v>1</v>
      </c>
      <c r="D12" s="34">
        <v>12</v>
      </c>
      <c r="E12" s="134">
        <v>3363</v>
      </c>
      <c r="F12" s="112">
        <f>F13*0.45</f>
        <v>28062.576</v>
      </c>
    </row>
    <row r="13" spans="1:8" ht="16.5">
      <c r="A13" s="376" t="s">
        <v>145</v>
      </c>
      <c r="B13" s="377"/>
      <c r="C13" s="94" t="s">
        <v>146</v>
      </c>
      <c r="D13" s="94" t="s">
        <v>146</v>
      </c>
      <c r="E13" s="94" t="s">
        <v>146</v>
      </c>
      <c r="F13" s="218">
        <v>62361.28</v>
      </c>
      <c r="H13" s="148"/>
    </row>
    <row r="14" spans="1:6" ht="16.5">
      <c r="A14" s="359" t="s">
        <v>321</v>
      </c>
      <c r="B14" s="359"/>
      <c r="C14" s="359"/>
      <c r="D14" s="359"/>
      <c r="E14" s="359"/>
      <c r="F14" s="359"/>
    </row>
    <row r="15" spans="1:6" ht="33">
      <c r="A15" s="11" t="s">
        <v>9</v>
      </c>
      <c r="B15" s="43" t="s">
        <v>148</v>
      </c>
      <c r="C15" s="43" t="s">
        <v>187</v>
      </c>
      <c r="D15" s="43" t="s">
        <v>188</v>
      </c>
      <c r="E15" s="43" t="s">
        <v>189</v>
      </c>
      <c r="F15" s="102" t="s">
        <v>152</v>
      </c>
    </row>
    <row r="16" spans="1:6" ht="16.5">
      <c r="A16" s="11">
        <v>1</v>
      </c>
      <c r="B16" s="43">
        <v>2</v>
      </c>
      <c r="C16" s="43">
        <v>3</v>
      </c>
      <c r="D16" s="43">
        <v>4</v>
      </c>
      <c r="E16" s="43">
        <v>5</v>
      </c>
      <c r="F16" s="102">
        <v>6</v>
      </c>
    </row>
    <row r="17" spans="1:6" ht="16.5">
      <c r="A17" s="11">
        <v>1</v>
      </c>
      <c r="B17" s="11" t="s">
        <v>322</v>
      </c>
      <c r="C17" s="11">
        <v>3</v>
      </c>
      <c r="D17" s="11">
        <v>12</v>
      </c>
      <c r="E17" s="72"/>
      <c r="F17" s="116">
        <v>0</v>
      </c>
    </row>
    <row r="18" spans="1:6" ht="16.5">
      <c r="A18" s="180">
        <v>2</v>
      </c>
      <c r="B18" s="180" t="s">
        <v>248</v>
      </c>
      <c r="C18" s="54">
        <v>1</v>
      </c>
      <c r="D18" s="11">
        <v>12</v>
      </c>
      <c r="E18" s="72"/>
      <c r="F18" s="116">
        <f>C18*D18*E18</f>
        <v>0</v>
      </c>
    </row>
    <row r="19" spans="1:6" ht="16.5">
      <c r="A19" s="34">
        <v>3</v>
      </c>
      <c r="B19" s="133"/>
      <c r="C19" s="175"/>
      <c r="D19" s="34"/>
      <c r="E19" s="134"/>
      <c r="F19" s="112">
        <v>0</v>
      </c>
    </row>
    <row r="20" spans="1:6" ht="16.5">
      <c r="A20" s="376" t="s">
        <v>145</v>
      </c>
      <c r="B20" s="377"/>
      <c r="C20" s="94" t="s">
        <v>146</v>
      </c>
      <c r="D20" s="22" t="s">
        <v>146</v>
      </c>
      <c r="E20" s="22" t="s">
        <v>146</v>
      </c>
      <c r="F20" s="218">
        <f>SUM(F17:F19)</f>
        <v>0</v>
      </c>
    </row>
  </sheetData>
  <sheetProtection/>
  <mergeCells count="8">
    <mergeCell ref="A14:F14"/>
    <mergeCell ref="A20:B20"/>
    <mergeCell ref="A13:B13"/>
    <mergeCell ref="A2:J2"/>
    <mergeCell ref="A4:J4"/>
    <mergeCell ref="A7:J7"/>
    <mergeCell ref="A5:J5"/>
    <mergeCell ref="A8:F8"/>
  </mergeCells>
  <printOptions/>
  <pageMargins left="0.75" right="0.75" top="0.25" bottom="0.36" header="0.16" footer="0.2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SheetLayoutView="115" zoomScalePageLayoutView="0" workbookViewId="0" topLeftCell="A14">
      <selection activeCell="B27" sqref="B27"/>
    </sheetView>
  </sheetViews>
  <sheetFormatPr defaultColWidth="9.00390625" defaultRowHeight="12.75"/>
  <cols>
    <col min="1" max="1" width="6.875" style="0" customWidth="1"/>
    <col min="2" max="2" width="62.75390625" style="0" customWidth="1"/>
    <col min="3" max="3" width="17.625" style="0" customWidth="1"/>
  </cols>
  <sheetData>
    <row r="1" ht="16.5">
      <c r="A1" s="8"/>
    </row>
    <row r="2" spans="1:3" s="2" customFormat="1" ht="16.5">
      <c r="A2" s="9"/>
      <c r="B2" s="8"/>
      <c r="C2" s="8" t="s">
        <v>40</v>
      </c>
    </row>
    <row r="3" spans="1:2" ht="18.75" customHeight="1">
      <c r="A3" s="9"/>
      <c r="B3" s="9" t="s">
        <v>41</v>
      </c>
    </row>
    <row r="4" spans="1:2" ht="16.5">
      <c r="A4" s="9"/>
      <c r="B4" s="9" t="s">
        <v>42</v>
      </c>
    </row>
    <row r="5" spans="1:2" ht="16.5">
      <c r="A5" s="9"/>
      <c r="B5" s="9" t="s">
        <v>311</v>
      </c>
    </row>
    <row r="6" spans="1:2" ht="16.5">
      <c r="A6" s="9"/>
      <c r="B6" s="9" t="s">
        <v>43</v>
      </c>
    </row>
    <row r="7" spans="1:2" ht="17.25" thickBot="1">
      <c r="A7" s="10" t="s">
        <v>44</v>
      </c>
      <c r="B7" s="9"/>
    </row>
    <row r="8" spans="1:3" ht="16.5">
      <c r="A8" s="11" t="s">
        <v>9</v>
      </c>
      <c r="B8" s="11" t="s">
        <v>0</v>
      </c>
      <c r="C8" s="153" t="s">
        <v>45</v>
      </c>
    </row>
    <row r="9" spans="1:3" ht="16.5">
      <c r="A9" s="11">
        <v>1</v>
      </c>
      <c r="B9" s="11">
        <v>2</v>
      </c>
      <c r="C9" s="154">
        <v>3</v>
      </c>
    </row>
    <row r="10" spans="1:3" ht="16.5">
      <c r="A10" s="11">
        <v>1</v>
      </c>
      <c r="B10" s="13" t="s">
        <v>46</v>
      </c>
      <c r="C10" s="155">
        <v>11329316.24</v>
      </c>
    </row>
    <row r="11" spans="1:3" ht="33">
      <c r="A11" s="15" t="s">
        <v>44</v>
      </c>
      <c r="B11" s="19" t="s">
        <v>52</v>
      </c>
      <c r="C11" s="155" t="s">
        <v>279</v>
      </c>
    </row>
    <row r="12" spans="1:3" ht="33">
      <c r="A12" s="15" t="s">
        <v>44</v>
      </c>
      <c r="B12" s="19" t="s">
        <v>53</v>
      </c>
      <c r="C12" s="155">
        <v>0</v>
      </c>
    </row>
    <row r="13" spans="1:3" ht="16.5">
      <c r="A13" s="15" t="s">
        <v>44</v>
      </c>
      <c r="B13" s="15" t="s">
        <v>54</v>
      </c>
      <c r="C13" s="155">
        <v>142000</v>
      </c>
    </row>
    <row r="14" spans="1:3" ht="33">
      <c r="A14" s="15" t="s">
        <v>44</v>
      </c>
      <c r="B14" s="19" t="s">
        <v>53</v>
      </c>
      <c r="C14" s="155">
        <v>102511.9</v>
      </c>
    </row>
    <row r="15" spans="1:3" ht="16.5">
      <c r="A15" s="11">
        <v>2</v>
      </c>
      <c r="B15" s="15" t="s">
        <v>47</v>
      </c>
      <c r="C15" s="156">
        <f>C17+C20+C21</f>
        <v>56895.55</v>
      </c>
    </row>
    <row r="16" spans="1:3" ht="33">
      <c r="A16" s="15" t="s">
        <v>44</v>
      </c>
      <c r="B16" s="19" t="s">
        <v>55</v>
      </c>
      <c r="C16" s="157" t="s">
        <v>44</v>
      </c>
    </row>
    <row r="17" spans="1:3" ht="33.75" thickBot="1">
      <c r="A17" s="15" t="s">
        <v>44</v>
      </c>
      <c r="B17" s="19" t="s">
        <v>56</v>
      </c>
      <c r="C17" s="158">
        <v>0</v>
      </c>
    </row>
    <row r="18" spans="1:3" ht="33">
      <c r="A18" s="15" t="s">
        <v>44</v>
      </c>
      <c r="B18" s="19" t="s">
        <v>57</v>
      </c>
      <c r="C18" s="152"/>
    </row>
    <row r="19" spans="1:3" ht="16.5">
      <c r="A19" s="15" t="s">
        <v>44</v>
      </c>
      <c r="B19" s="15" t="s">
        <v>48</v>
      </c>
      <c r="C19" s="149"/>
    </row>
    <row r="20" spans="1:3" ht="17.25" customHeight="1">
      <c r="A20" s="13" t="s">
        <v>44</v>
      </c>
      <c r="B20" s="13" t="s">
        <v>49</v>
      </c>
      <c r="C20" s="149">
        <v>1570.68</v>
      </c>
    </row>
    <row r="21" spans="1:3" ht="16.5" customHeight="1">
      <c r="A21" s="13" t="s">
        <v>44</v>
      </c>
      <c r="B21" s="13" t="s">
        <v>50</v>
      </c>
      <c r="C21" s="149">
        <v>55324.87</v>
      </c>
    </row>
    <row r="22" spans="1:3" ht="16.5">
      <c r="A22" s="11">
        <v>3</v>
      </c>
      <c r="B22" s="15" t="s">
        <v>51</v>
      </c>
      <c r="C22" s="150">
        <f>C24</f>
        <v>171807.56</v>
      </c>
    </row>
    <row r="23" spans="1:3" ht="33">
      <c r="A23" s="15" t="s">
        <v>44</v>
      </c>
      <c r="B23" s="19" t="s">
        <v>58</v>
      </c>
      <c r="C23" s="149"/>
    </row>
    <row r="24" spans="1:3" ht="16.5">
      <c r="A24" s="15" t="s">
        <v>44</v>
      </c>
      <c r="B24" s="15" t="s">
        <v>59</v>
      </c>
      <c r="C24" s="149">
        <v>171807.56</v>
      </c>
    </row>
    <row r="25" spans="1:3" ht="33.75" thickBot="1">
      <c r="A25" s="18" t="s">
        <v>44</v>
      </c>
      <c r="B25" s="20" t="s">
        <v>60</v>
      </c>
      <c r="C25" s="151">
        <v>150236.9</v>
      </c>
    </row>
    <row r="26" spans="1:3" ht="15">
      <c r="A26" s="16"/>
      <c r="B26" s="17"/>
      <c r="C26" s="7"/>
    </row>
    <row r="27" spans="1:3" ht="15">
      <c r="A27" s="16"/>
      <c r="B27" s="17"/>
      <c r="C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pans="1:2" s="1" customFormat="1" ht="12.75">
      <c r="A37"/>
      <c r="B37"/>
    </row>
    <row r="38" spans="1:2" s="1" customFormat="1" ht="12.75">
      <c r="A38"/>
      <c r="B38"/>
    </row>
    <row r="39" spans="1:2" s="1" customFormat="1" ht="12.75">
      <c r="A39"/>
      <c r="B39"/>
    </row>
    <row r="40" spans="1:2" s="1" customFormat="1" ht="12.75">
      <c r="A40"/>
      <c r="B40"/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C39" sqref="C39"/>
    </sheetView>
  </sheetViews>
  <sheetFormatPr defaultColWidth="9.00390625" defaultRowHeight="12.75"/>
  <cols>
    <col min="2" max="2" width="27.625" style="0" customWidth="1"/>
    <col min="3" max="3" width="30.125" style="0" customWidth="1"/>
    <col min="4" max="4" width="24.875" style="0" customWidth="1"/>
    <col min="5" max="5" width="14.875" style="0" customWidth="1"/>
  </cols>
  <sheetData>
    <row r="2" spans="1:10" ht="13.5">
      <c r="A2" s="371" t="s">
        <v>220</v>
      </c>
      <c r="B2" s="372"/>
      <c r="C2" s="372"/>
      <c r="D2" s="372"/>
      <c r="E2" s="372"/>
      <c r="F2" s="367"/>
      <c r="G2" s="367"/>
      <c r="H2" s="367"/>
      <c r="I2" s="367"/>
      <c r="J2" s="367"/>
    </row>
    <row r="4" spans="1:5" ht="53.25" customHeight="1">
      <c r="A4" s="11" t="s">
        <v>9</v>
      </c>
      <c r="B4" s="43" t="s">
        <v>148</v>
      </c>
      <c r="C4" s="43" t="s">
        <v>190</v>
      </c>
      <c r="D4" s="43" t="s">
        <v>191</v>
      </c>
      <c r="E4" s="23" t="s">
        <v>192</v>
      </c>
    </row>
    <row r="5" spans="1:5" ht="16.5">
      <c r="A5" s="11">
        <v>1</v>
      </c>
      <c r="B5" s="11">
        <v>2</v>
      </c>
      <c r="C5" s="11">
        <v>3</v>
      </c>
      <c r="D5" s="11">
        <v>4</v>
      </c>
      <c r="E5" s="12">
        <v>5</v>
      </c>
    </row>
    <row r="6" spans="1:5" ht="16.5">
      <c r="A6" s="11" t="s">
        <v>44</v>
      </c>
      <c r="B6" s="11" t="s">
        <v>44</v>
      </c>
      <c r="C6" s="11" t="s">
        <v>44</v>
      </c>
      <c r="D6" s="11" t="s">
        <v>44</v>
      </c>
      <c r="E6" s="12" t="s">
        <v>44</v>
      </c>
    </row>
    <row r="7" spans="1:5" ht="16.5">
      <c r="A7" s="22" t="s">
        <v>44</v>
      </c>
      <c r="B7" s="48" t="s">
        <v>145</v>
      </c>
      <c r="C7" s="22" t="s">
        <v>44</v>
      </c>
      <c r="D7" s="22" t="s">
        <v>44</v>
      </c>
      <c r="E7" s="49" t="s">
        <v>44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D27" sqref="D27"/>
    </sheetView>
  </sheetViews>
  <sheetFormatPr defaultColWidth="9.00390625" defaultRowHeight="12.75"/>
  <cols>
    <col min="2" max="2" width="27.625" style="0" customWidth="1"/>
    <col min="3" max="3" width="30.125" style="0" customWidth="1"/>
    <col min="4" max="4" width="24.875" style="0" customWidth="1"/>
    <col min="5" max="5" width="16.125" style="0" customWidth="1"/>
    <col min="6" max="6" width="21.25390625" style="0" customWidth="1"/>
    <col min="7" max="7" width="14.375" style="0" customWidth="1"/>
    <col min="8" max="8" width="10.75390625" style="0" bestFit="1" customWidth="1"/>
  </cols>
  <sheetData>
    <row r="1" ht="4.5" customHeight="1"/>
    <row r="2" spans="1:10" ht="13.5">
      <c r="A2" s="371" t="s">
        <v>221</v>
      </c>
      <c r="B2" s="372"/>
      <c r="C2" s="372"/>
      <c r="D2" s="372"/>
      <c r="E2" s="372"/>
      <c r="F2" s="367"/>
      <c r="G2" s="367"/>
      <c r="H2" s="367"/>
      <c r="I2" s="367"/>
      <c r="J2" s="367"/>
    </row>
    <row r="3" spans="1:6" ht="12.75">
      <c r="A3" s="385" t="s">
        <v>320</v>
      </c>
      <c r="B3" s="385"/>
      <c r="C3" s="385"/>
      <c r="D3" s="385"/>
      <c r="E3" s="385"/>
      <c r="F3" s="385"/>
    </row>
    <row r="4" spans="1:6" s="192" customFormat="1" ht="47.25" customHeight="1">
      <c r="A4" s="193" t="s">
        <v>9</v>
      </c>
      <c r="B4" s="194" t="s">
        <v>148</v>
      </c>
      <c r="C4" s="194" t="s">
        <v>193</v>
      </c>
      <c r="D4" s="194" t="s">
        <v>194</v>
      </c>
      <c r="E4" s="195" t="s">
        <v>195</v>
      </c>
      <c r="F4" s="195" t="s">
        <v>222</v>
      </c>
    </row>
    <row r="5" spans="1:6" ht="16.5">
      <c r="A5" s="11">
        <v>1</v>
      </c>
      <c r="B5" s="11">
        <v>2</v>
      </c>
      <c r="C5" s="11">
        <v>3</v>
      </c>
      <c r="D5" s="11">
        <v>4</v>
      </c>
      <c r="E5" s="12">
        <v>5</v>
      </c>
      <c r="F5" s="12">
        <v>6</v>
      </c>
    </row>
    <row r="6" spans="1:6" ht="33">
      <c r="A6" s="11">
        <v>1</v>
      </c>
      <c r="B6" s="86" t="s">
        <v>250</v>
      </c>
      <c r="C6" s="88">
        <f>F6/D6</f>
        <v>31626.506024096387</v>
      </c>
      <c r="D6" s="88">
        <v>3.32</v>
      </c>
      <c r="E6" s="87">
        <v>0</v>
      </c>
      <c r="F6" s="116">
        <v>105000</v>
      </c>
    </row>
    <row r="7" spans="1:6" ht="21.75" customHeight="1">
      <c r="A7" s="11">
        <v>2</v>
      </c>
      <c r="B7" s="43" t="s">
        <v>249</v>
      </c>
      <c r="C7" s="88">
        <f>F7/D7</f>
        <v>36094.22492401216</v>
      </c>
      <c r="D7" s="88">
        <v>5.264</v>
      </c>
      <c r="E7" s="87">
        <v>0</v>
      </c>
      <c r="F7" s="116">
        <v>190000</v>
      </c>
    </row>
    <row r="8" spans="1:7" ht="16.5">
      <c r="A8" s="11">
        <v>3</v>
      </c>
      <c r="B8" s="11" t="s">
        <v>251</v>
      </c>
      <c r="C8" s="88">
        <f>F8/D8</f>
        <v>506.083180537543</v>
      </c>
      <c r="D8" s="88">
        <v>1788.88</v>
      </c>
      <c r="E8" s="87">
        <v>0</v>
      </c>
      <c r="F8" s="116">
        <f>735222.71-124247.91+294347.28</f>
        <v>905322.08</v>
      </c>
      <c r="G8" s="148"/>
    </row>
    <row r="9" spans="1:6" ht="16.5">
      <c r="A9" s="11">
        <v>4</v>
      </c>
      <c r="B9" s="11" t="s">
        <v>252</v>
      </c>
      <c r="C9" s="88">
        <f>F9/D9</f>
        <v>502.27756897656616</v>
      </c>
      <c r="D9" s="88">
        <v>57.737</v>
      </c>
      <c r="E9" s="87">
        <v>0</v>
      </c>
      <c r="F9" s="116">
        <v>29000</v>
      </c>
    </row>
    <row r="10" spans="1:6" ht="33">
      <c r="A10" s="11">
        <v>5</v>
      </c>
      <c r="B10" s="43" t="s">
        <v>253</v>
      </c>
      <c r="C10" s="88">
        <f>F10/D10</f>
        <v>668.1697997860308</v>
      </c>
      <c r="D10" s="88">
        <v>26.172</v>
      </c>
      <c r="E10" s="87">
        <v>0</v>
      </c>
      <c r="F10" s="116">
        <v>17487.34</v>
      </c>
    </row>
    <row r="11" spans="1:6" ht="33" hidden="1">
      <c r="A11" s="11">
        <v>6</v>
      </c>
      <c r="B11" s="43" t="s">
        <v>271</v>
      </c>
      <c r="C11" s="388"/>
      <c r="D11" s="389"/>
      <c r="E11" s="390"/>
      <c r="F11" s="173"/>
    </row>
    <row r="12" spans="1:6" ht="16.5">
      <c r="A12" s="11">
        <v>7</v>
      </c>
      <c r="B12" s="133"/>
      <c r="C12" s="391"/>
      <c r="D12" s="389"/>
      <c r="E12" s="390"/>
      <c r="F12" s="73"/>
    </row>
    <row r="13" spans="1:8" ht="16.5">
      <c r="A13" s="22" t="s">
        <v>44</v>
      </c>
      <c r="B13" s="48" t="s">
        <v>145</v>
      </c>
      <c r="C13" s="22" t="s">
        <v>175</v>
      </c>
      <c r="D13" s="22" t="s">
        <v>175</v>
      </c>
      <c r="E13" s="49" t="s">
        <v>175</v>
      </c>
      <c r="F13" s="219">
        <f>SUM(F6:F12)</f>
        <v>1246809.4200000002</v>
      </c>
      <c r="G13" s="148"/>
      <c r="H13" s="148"/>
    </row>
    <row r="14" spans="1:6" ht="16.5">
      <c r="A14" s="359" t="s">
        <v>321</v>
      </c>
      <c r="B14" s="359"/>
      <c r="C14" s="359"/>
      <c r="D14" s="359"/>
      <c r="E14" s="375"/>
      <c r="F14" s="181"/>
    </row>
    <row r="15" spans="1:6" s="192" customFormat="1" ht="30">
      <c r="A15" s="193" t="s">
        <v>9</v>
      </c>
      <c r="B15" s="194" t="s">
        <v>148</v>
      </c>
      <c r="C15" s="194" t="s">
        <v>193</v>
      </c>
      <c r="D15" s="194" t="s">
        <v>194</v>
      </c>
      <c r="E15" s="195" t="s">
        <v>195</v>
      </c>
      <c r="F15" s="212" t="s">
        <v>222</v>
      </c>
    </row>
    <row r="16" spans="1:6" ht="16.5">
      <c r="A16" s="11">
        <v>1</v>
      </c>
      <c r="B16" s="11">
        <v>2</v>
      </c>
      <c r="C16" s="11">
        <v>3</v>
      </c>
      <c r="D16" s="11">
        <v>4</v>
      </c>
      <c r="E16" s="12">
        <v>5</v>
      </c>
      <c r="F16" s="115">
        <v>6</v>
      </c>
    </row>
    <row r="17" spans="1:6" ht="33" hidden="1">
      <c r="A17" s="11">
        <v>1</v>
      </c>
      <c r="B17" s="86" t="s">
        <v>250</v>
      </c>
      <c r="C17" s="88"/>
      <c r="D17" s="182"/>
      <c r="E17" s="87"/>
      <c r="F17" s="116"/>
    </row>
    <row r="18" spans="1:6" ht="33" hidden="1">
      <c r="A18" s="11">
        <v>2</v>
      </c>
      <c r="B18" s="43" t="s">
        <v>249</v>
      </c>
      <c r="C18" s="88"/>
      <c r="D18" s="182"/>
      <c r="E18" s="87"/>
      <c r="F18" s="173"/>
    </row>
    <row r="19" spans="1:6" ht="16.5">
      <c r="A19" s="11">
        <v>3</v>
      </c>
      <c r="B19" s="11" t="s">
        <v>251</v>
      </c>
      <c r="C19" s="88"/>
      <c r="D19" s="182"/>
      <c r="E19" s="87"/>
      <c r="F19" s="173">
        <v>107028.81</v>
      </c>
    </row>
    <row r="20" spans="1:6" ht="16.5" hidden="1">
      <c r="A20" s="11">
        <v>4</v>
      </c>
      <c r="B20" s="11" t="s">
        <v>252</v>
      </c>
      <c r="C20" s="88"/>
      <c r="D20" s="182"/>
      <c r="E20" s="87"/>
      <c r="F20" s="116"/>
    </row>
    <row r="21" spans="1:6" ht="33" hidden="1">
      <c r="A21" s="11">
        <v>5</v>
      </c>
      <c r="B21" s="43" t="s">
        <v>253</v>
      </c>
      <c r="C21" s="88"/>
      <c r="D21" s="182"/>
      <c r="E21" s="87"/>
      <c r="F21" s="116"/>
    </row>
    <row r="22" spans="1:6" ht="33" hidden="1">
      <c r="A22" s="11">
        <v>7</v>
      </c>
      <c r="B22" s="43" t="s">
        <v>271</v>
      </c>
      <c r="C22" s="183"/>
      <c r="D22" s="184"/>
      <c r="E22" s="184"/>
      <c r="F22" s="179"/>
    </row>
    <row r="23" spans="1:6" ht="16.5">
      <c r="A23" s="386" t="s">
        <v>145</v>
      </c>
      <c r="B23" s="387"/>
      <c r="C23" s="185" t="s">
        <v>175</v>
      </c>
      <c r="D23" s="22" t="s">
        <v>175</v>
      </c>
      <c r="E23" s="49" t="s">
        <v>175</v>
      </c>
      <c r="F23" s="219">
        <f>SUM(F17:F22)</f>
        <v>107028.81</v>
      </c>
    </row>
    <row r="25" ht="12.75">
      <c r="F25" s="148"/>
    </row>
  </sheetData>
  <sheetProtection/>
  <mergeCells count="6">
    <mergeCell ref="A14:E14"/>
    <mergeCell ref="A23:B23"/>
    <mergeCell ref="A2:J2"/>
    <mergeCell ref="C11:E11"/>
    <mergeCell ref="C12:E12"/>
    <mergeCell ref="A3:F3"/>
  </mergeCells>
  <printOptions/>
  <pageMargins left="0.75" right="0.75" top="0.18" bottom="0.18" header="0.16" footer="0.1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27.625" style="0" customWidth="1"/>
    <col min="3" max="3" width="30.125" style="0" customWidth="1"/>
    <col min="4" max="4" width="24.875" style="0" customWidth="1"/>
    <col min="5" max="5" width="22.875" style="0" customWidth="1"/>
  </cols>
  <sheetData>
    <row r="2" spans="1:10" ht="13.5">
      <c r="A2" s="371" t="s">
        <v>224</v>
      </c>
      <c r="B2" s="372"/>
      <c r="C2" s="372"/>
      <c r="D2" s="372"/>
      <c r="E2" s="372"/>
      <c r="F2" s="367"/>
      <c r="G2" s="367"/>
      <c r="H2" s="367"/>
      <c r="I2" s="367"/>
      <c r="J2" s="367"/>
    </row>
    <row r="4" spans="1:5" ht="53.25" customHeight="1">
      <c r="A4" s="11" t="s">
        <v>9</v>
      </c>
      <c r="B4" s="43" t="s">
        <v>148</v>
      </c>
      <c r="C4" s="43" t="s">
        <v>223</v>
      </c>
      <c r="D4" s="43" t="s">
        <v>196</v>
      </c>
      <c r="E4" s="23" t="s">
        <v>197</v>
      </c>
    </row>
    <row r="5" spans="1:5" ht="16.5">
      <c r="A5" s="11">
        <v>1</v>
      </c>
      <c r="B5" s="11">
        <v>2</v>
      </c>
      <c r="C5" s="11">
        <v>3</v>
      </c>
      <c r="D5" s="11">
        <v>4</v>
      </c>
      <c r="E5" s="12">
        <v>5</v>
      </c>
    </row>
    <row r="6" spans="1:5" ht="16.5">
      <c r="A6" s="11"/>
      <c r="B6" s="11"/>
      <c r="C6" s="11" t="s">
        <v>44</v>
      </c>
      <c r="D6" s="11" t="s">
        <v>44</v>
      </c>
      <c r="E6" s="12" t="s">
        <v>44</v>
      </c>
    </row>
    <row r="7" spans="1:5" ht="16.5">
      <c r="A7" s="22" t="s">
        <v>44</v>
      </c>
      <c r="B7" s="48" t="s">
        <v>145</v>
      </c>
      <c r="C7" s="22" t="s">
        <v>175</v>
      </c>
      <c r="D7" s="22" t="s">
        <v>175</v>
      </c>
      <c r="E7" s="49" t="s">
        <v>175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8.875" style="6" customWidth="1"/>
    <col min="2" max="2" width="41.375" style="6" customWidth="1"/>
    <col min="3" max="3" width="30.125" style="6" customWidth="1"/>
    <col min="4" max="4" width="28.00390625" style="6" customWidth="1"/>
    <col min="5" max="5" width="24.25390625" style="6" customWidth="1"/>
    <col min="6" max="6" width="11.375" style="0" bestFit="1" customWidth="1"/>
    <col min="7" max="7" width="11.75390625" style="0" customWidth="1"/>
  </cols>
  <sheetData>
    <row r="2" spans="1:10" ht="13.5">
      <c r="A2" s="371" t="s">
        <v>225</v>
      </c>
      <c r="B2" s="372"/>
      <c r="C2" s="372"/>
      <c r="D2" s="372"/>
      <c r="E2" s="372"/>
      <c r="F2" s="367"/>
      <c r="G2" s="367"/>
      <c r="H2" s="367"/>
      <c r="I2" s="367"/>
      <c r="J2" s="367"/>
    </row>
    <row r="3" spans="1:5" ht="30" customHeight="1">
      <c r="A3" s="392" t="s">
        <v>320</v>
      </c>
      <c r="B3" s="392"/>
      <c r="C3" s="392"/>
      <c r="D3" s="392"/>
      <c r="E3" s="392"/>
    </row>
    <row r="4" spans="1:5" s="192" customFormat="1" ht="30" customHeight="1">
      <c r="A4" s="223" t="s">
        <v>9</v>
      </c>
      <c r="B4" s="224" t="s">
        <v>148</v>
      </c>
      <c r="C4" s="224" t="s">
        <v>226</v>
      </c>
      <c r="D4" s="224" t="s">
        <v>198</v>
      </c>
      <c r="E4" s="212" t="s">
        <v>227</v>
      </c>
    </row>
    <row r="5" spans="1:5" ht="16.5">
      <c r="A5" s="103">
        <v>1</v>
      </c>
      <c r="B5" s="103">
        <v>2</v>
      </c>
      <c r="C5" s="103">
        <v>3</v>
      </c>
      <c r="D5" s="103">
        <v>4</v>
      </c>
      <c r="E5" s="115">
        <v>5</v>
      </c>
    </row>
    <row r="6" spans="1:5" ht="16.5" hidden="1">
      <c r="A6" s="103">
        <v>1</v>
      </c>
      <c r="B6" s="125" t="s">
        <v>308</v>
      </c>
      <c r="C6" s="111"/>
      <c r="D6" s="103"/>
      <c r="E6" s="116"/>
    </row>
    <row r="7" spans="1:6" ht="16.5">
      <c r="A7" s="103">
        <v>2</v>
      </c>
      <c r="B7" s="103" t="s">
        <v>255</v>
      </c>
      <c r="C7" s="111">
        <v>3033.5</v>
      </c>
      <c r="D7" s="103">
        <v>12</v>
      </c>
      <c r="E7" s="116">
        <f>29341.79-2000-3244.05+137949.37</f>
        <v>162047.11</v>
      </c>
      <c r="F7" s="135"/>
    </row>
    <row r="8" spans="1:5" ht="16.5" hidden="1">
      <c r="A8" s="103">
        <v>3</v>
      </c>
      <c r="B8" s="103" t="s">
        <v>256</v>
      </c>
      <c r="C8" s="111"/>
      <c r="D8" s="103"/>
      <c r="E8" s="116"/>
    </row>
    <row r="9" spans="1:5" ht="16.5">
      <c r="A9" s="103">
        <v>4</v>
      </c>
      <c r="B9" s="103" t="s">
        <v>257</v>
      </c>
      <c r="C9" s="111">
        <v>2300</v>
      </c>
      <c r="D9" s="103">
        <v>12</v>
      </c>
      <c r="E9" s="116">
        <f>C9*D9</f>
        <v>27600</v>
      </c>
    </row>
    <row r="10" spans="1:5" ht="33">
      <c r="A10" s="103">
        <v>5</v>
      </c>
      <c r="B10" s="125" t="s">
        <v>259</v>
      </c>
      <c r="C10" s="111">
        <v>353.43</v>
      </c>
      <c r="D10" s="103">
        <v>12</v>
      </c>
      <c r="E10" s="116">
        <f>C10*D10</f>
        <v>4241.16</v>
      </c>
    </row>
    <row r="11" spans="1:5" ht="16.5" hidden="1">
      <c r="A11" s="103">
        <v>6</v>
      </c>
      <c r="B11" s="125" t="s">
        <v>281</v>
      </c>
      <c r="C11" s="111"/>
      <c r="D11" s="103"/>
      <c r="E11" s="116"/>
    </row>
    <row r="12" spans="1:5" ht="16.5">
      <c r="A12" s="103">
        <v>7</v>
      </c>
      <c r="B12" s="125" t="s">
        <v>258</v>
      </c>
      <c r="C12" s="111">
        <v>448.14</v>
      </c>
      <c r="D12" s="103">
        <v>12</v>
      </c>
      <c r="E12" s="116">
        <f>C12*D12</f>
        <v>5377.68</v>
      </c>
    </row>
    <row r="13" spans="1:5" ht="33">
      <c r="A13" s="103">
        <v>8</v>
      </c>
      <c r="B13" s="125" t="s">
        <v>280</v>
      </c>
      <c r="C13" s="111">
        <v>2300</v>
      </c>
      <c r="D13" s="103">
        <v>1</v>
      </c>
      <c r="E13" s="116">
        <f>C13*D13</f>
        <v>2300</v>
      </c>
    </row>
    <row r="14" spans="1:5" ht="16.5" hidden="1">
      <c r="A14" s="103">
        <v>9</v>
      </c>
      <c r="B14" s="125" t="s">
        <v>267</v>
      </c>
      <c r="C14" s="111"/>
      <c r="D14" s="103"/>
      <c r="E14" s="116"/>
    </row>
    <row r="15" spans="1:5" ht="16.5" hidden="1">
      <c r="A15" s="103">
        <v>10</v>
      </c>
      <c r="B15" s="125" t="s">
        <v>271</v>
      </c>
      <c r="C15" s="103"/>
      <c r="D15" s="103"/>
      <c r="E15" s="173"/>
    </row>
    <row r="16" spans="1:7" ht="16.5">
      <c r="A16" s="128" t="s">
        <v>44</v>
      </c>
      <c r="B16" s="225" t="s">
        <v>145</v>
      </c>
      <c r="C16" s="128" t="s">
        <v>175</v>
      </c>
      <c r="D16" s="128" t="s">
        <v>175</v>
      </c>
      <c r="E16" s="218">
        <f>SUM(E6:E15)</f>
        <v>201565.94999999998</v>
      </c>
      <c r="F16" s="148"/>
      <c r="G16" s="148"/>
    </row>
    <row r="17" spans="1:5" ht="16.5">
      <c r="A17" s="393" t="s">
        <v>321</v>
      </c>
      <c r="B17" s="393"/>
      <c r="C17" s="393"/>
      <c r="D17" s="393"/>
      <c r="E17" s="394"/>
    </row>
    <row r="18" spans="1:5" s="192" customFormat="1" ht="30">
      <c r="A18" s="223" t="s">
        <v>9</v>
      </c>
      <c r="B18" s="224" t="s">
        <v>148</v>
      </c>
      <c r="C18" s="224" t="s">
        <v>226</v>
      </c>
      <c r="D18" s="224" t="s">
        <v>198</v>
      </c>
      <c r="E18" s="212" t="s">
        <v>227</v>
      </c>
    </row>
    <row r="19" spans="1:5" ht="16.5">
      <c r="A19" s="103">
        <v>1</v>
      </c>
      <c r="B19" s="103">
        <v>2</v>
      </c>
      <c r="C19" s="103">
        <v>3</v>
      </c>
      <c r="D19" s="103">
        <v>4</v>
      </c>
      <c r="E19" s="115">
        <v>5</v>
      </c>
    </row>
    <row r="20" spans="1:5" ht="33" hidden="1">
      <c r="A20" s="103">
        <v>1</v>
      </c>
      <c r="B20" s="125" t="s">
        <v>323</v>
      </c>
      <c r="C20" s="103"/>
      <c r="D20" s="103"/>
      <c r="E20" s="116"/>
    </row>
    <row r="21" spans="1:5" ht="16.5" hidden="1">
      <c r="A21" s="103">
        <v>2</v>
      </c>
      <c r="B21" s="125"/>
      <c r="C21" s="103"/>
      <c r="D21" s="103"/>
      <c r="E21" s="116"/>
    </row>
    <row r="22" spans="1:5" ht="16.5" hidden="1">
      <c r="A22" s="103">
        <v>3</v>
      </c>
      <c r="B22" s="125"/>
      <c r="C22" s="103"/>
      <c r="D22" s="103"/>
      <c r="E22" s="116"/>
    </row>
    <row r="23" spans="1:5" ht="16.5" hidden="1">
      <c r="A23" s="103">
        <v>4</v>
      </c>
      <c r="B23" s="125"/>
      <c r="C23" s="103"/>
      <c r="D23" s="103"/>
      <c r="E23" s="116"/>
    </row>
    <row r="24" spans="1:5" ht="16.5" hidden="1">
      <c r="A24" s="103">
        <v>5</v>
      </c>
      <c r="B24" s="125" t="s">
        <v>324</v>
      </c>
      <c r="C24" s="103"/>
      <c r="D24" s="103"/>
      <c r="E24" s="116"/>
    </row>
    <row r="25" spans="1:5" ht="49.5">
      <c r="A25" s="103">
        <v>6</v>
      </c>
      <c r="B25" s="125" t="s">
        <v>331</v>
      </c>
      <c r="C25" s="103">
        <v>5936.1634</v>
      </c>
      <c r="D25" s="103">
        <v>3</v>
      </c>
      <c r="E25" s="116">
        <f>C25*D25</f>
        <v>17808.4902</v>
      </c>
    </row>
    <row r="26" spans="1:5" ht="16.5" hidden="1">
      <c r="A26" s="103">
        <v>7</v>
      </c>
      <c r="B26" s="103" t="s">
        <v>325</v>
      </c>
      <c r="C26" s="103"/>
      <c r="D26" s="103"/>
      <c r="E26" s="116"/>
    </row>
    <row r="27" spans="1:5" ht="16.5">
      <c r="A27" s="103">
        <v>8</v>
      </c>
      <c r="B27" s="125" t="s">
        <v>326</v>
      </c>
      <c r="C27" s="103"/>
      <c r="D27" s="103"/>
      <c r="E27" s="116">
        <f>5000+16755.53</f>
        <v>21755.53</v>
      </c>
    </row>
    <row r="28" spans="1:5" ht="16.5">
      <c r="A28" s="128" t="s">
        <v>44</v>
      </c>
      <c r="B28" s="225" t="s">
        <v>145</v>
      </c>
      <c r="C28" s="128" t="s">
        <v>175</v>
      </c>
      <c r="D28" s="128" t="s">
        <v>175</v>
      </c>
      <c r="E28" s="218">
        <f>SUM(E20:E27)</f>
        <v>39564.0202</v>
      </c>
    </row>
  </sheetData>
  <sheetProtection/>
  <mergeCells count="3">
    <mergeCell ref="A2:J2"/>
    <mergeCell ref="A3:E3"/>
    <mergeCell ref="A17:E17"/>
  </mergeCells>
  <printOptions/>
  <pageMargins left="0.75" right="0.75" top="0.19" bottom="0.19" header="0.16" footer="0.16"/>
  <pageSetup horizontalDpi="600" verticalDpi="6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8.875" style="6" customWidth="1"/>
    <col min="2" max="2" width="41.25390625" style="6" customWidth="1"/>
    <col min="3" max="3" width="30.125" style="6" customWidth="1"/>
    <col min="4" max="4" width="28.00390625" style="6" customWidth="1"/>
    <col min="5" max="5" width="12.125" style="0" customWidth="1"/>
    <col min="6" max="6" width="9.75390625" style="0" bestFit="1" customWidth="1"/>
  </cols>
  <sheetData>
    <row r="2" spans="1:9" ht="13.5">
      <c r="A2" s="371" t="s">
        <v>228</v>
      </c>
      <c r="B2" s="372"/>
      <c r="C2" s="372"/>
      <c r="D2" s="372"/>
      <c r="E2" s="367"/>
      <c r="F2" s="367"/>
      <c r="G2" s="367"/>
      <c r="H2" s="367"/>
      <c r="I2" s="367"/>
    </row>
    <row r="3" spans="1:4" ht="30" customHeight="1">
      <c r="A3" s="395" t="s">
        <v>320</v>
      </c>
      <c r="B3" s="395"/>
      <c r="C3" s="395"/>
      <c r="D3" s="395"/>
    </row>
    <row r="4" spans="1:4" ht="21" customHeight="1">
      <c r="A4" s="103" t="s">
        <v>9</v>
      </c>
      <c r="B4" s="125" t="s">
        <v>148</v>
      </c>
      <c r="C4" s="125" t="s">
        <v>199</v>
      </c>
      <c r="D4" s="226" t="s">
        <v>229</v>
      </c>
    </row>
    <row r="5" spans="1:4" ht="16.5">
      <c r="A5" s="103">
        <v>1</v>
      </c>
      <c r="B5" s="103">
        <v>2</v>
      </c>
      <c r="C5" s="103">
        <v>3</v>
      </c>
      <c r="D5" s="187">
        <v>4</v>
      </c>
    </row>
    <row r="6" spans="1:4" ht="16.5">
      <c r="A6" s="103">
        <v>1</v>
      </c>
      <c r="B6" s="103"/>
      <c r="C6" s="103"/>
      <c r="D6" s="188"/>
    </row>
    <row r="7" spans="1:4" ht="16.5">
      <c r="A7" s="103">
        <v>2</v>
      </c>
      <c r="B7" s="103" t="s">
        <v>268</v>
      </c>
      <c r="C7" s="103">
        <v>1</v>
      </c>
      <c r="D7" s="188">
        <v>17493</v>
      </c>
    </row>
    <row r="8" spans="1:4" ht="16.5">
      <c r="A8" s="103">
        <v>3</v>
      </c>
      <c r="B8" s="103" t="s">
        <v>260</v>
      </c>
      <c r="C8" s="103"/>
      <c r="D8" s="188">
        <v>26877</v>
      </c>
    </row>
    <row r="9" spans="1:4" ht="16.5" hidden="1">
      <c r="A9" s="103">
        <v>4</v>
      </c>
      <c r="B9" s="125"/>
      <c r="C9" s="103">
        <v>1</v>
      </c>
      <c r="D9" s="188">
        <v>0</v>
      </c>
    </row>
    <row r="10" spans="1:4" ht="49.5" customHeight="1">
      <c r="A10" s="103">
        <v>5</v>
      </c>
      <c r="B10" s="125" t="s">
        <v>265</v>
      </c>
      <c r="C10" s="103">
        <v>1</v>
      </c>
      <c r="D10" s="188">
        <v>155717.45</v>
      </c>
    </row>
    <row r="11" spans="1:4" ht="16.5">
      <c r="A11" s="103">
        <v>6</v>
      </c>
      <c r="B11" s="125" t="s">
        <v>269</v>
      </c>
      <c r="C11" s="103"/>
      <c r="D11" s="188">
        <v>19801</v>
      </c>
    </row>
    <row r="12" spans="1:4" ht="34.5" customHeight="1" hidden="1">
      <c r="A12" s="103">
        <v>7</v>
      </c>
      <c r="B12" s="125" t="s">
        <v>270</v>
      </c>
      <c r="C12" s="103"/>
      <c r="D12" s="188"/>
    </row>
    <row r="13" spans="1:4" ht="16.5" hidden="1">
      <c r="A13" s="103">
        <v>8</v>
      </c>
      <c r="B13" s="125"/>
      <c r="C13" s="107"/>
      <c r="D13" s="112">
        <v>0</v>
      </c>
    </row>
    <row r="14" spans="1:4" ht="16.5" hidden="1">
      <c r="A14" s="103">
        <v>9</v>
      </c>
      <c r="B14" s="125"/>
      <c r="C14" s="107"/>
      <c r="D14" s="112"/>
    </row>
    <row r="15" spans="1:4" ht="16.5">
      <c r="A15" s="103">
        <v>10</v>
      </c>
      <c r="B15" s="125" t="s">
        <v>272</v>
      </c>
      <c r="C15" s="106"/>
      <c r="D15" s="174">
        <v>0</v>
      </c>
    </row>
    <row r="16" spans="1:6" ht="16.5">
      <c r="A16" s="128" t="s">
        <v>44</v>
      </c>
      <c r="B16" s="225" t="s">
        <v>145</v>
      </c>
      <c r="C16" s="128" t="s">
        <v>175</v>
      </c>
      <c r="D16" s="221">
        <f>SUM(D6:D15)</f>
        <v>219888.45</v>
      </c>
      <c r="E16" s="148"/>
      <c r="F16" s="148"/>
    </row>
    <row r="17" spans="1:4" ht="12.75" hidden="1">
      <c r="A17" s="396" t="s">
        <v>327</v>
      </c>
      <c r="B17" s="396"/>
      <c r="C17" s="396"/>
      <c r="D17" s="396"/>
    </row>
    <row r="18" spans="1:4" ht="16.5" hidden="1">
      <c r="A18" s="103" t="s">
        <v>9</v>
      </c>
      <c r="B18" s="125" t="s">
        <v>148</v>
      </c>
      <c r="C18" s="125" t="s">
        <v>199</v>
      </c>
      <c r="D18" s="226" t="s">
        <v>229</v>
      </c>
    </row>
    <row r="19" spans="1:4" ht="16.5" hidden="1">
      <c r="A19" s="103">
        <v>1</v>
      </c>
      <c r="B19" s="103">
        <v>2</v>
      </c>
      <c r="C19" s="103">
        <v>3</v>
      </c>
      <c r="D19" s="187">
        <v>4</v>
      </c>
    </row>
    <row r="20" spans="1:4" ht="16.5" hidden="1">
      <c r="A20" s="103">
        <v>1</v>
      </c>
      <c r="B20" s="103" t="s">
        <v>328</v>
      </c>
      <c r="C20" s="103"/>
      <c r="D20" s="188"/>
    </row>
    <row r="21" spans="1:4" ht="16.5" hidden="1">
      <c r="A21" s="103"/>
      <c r="B21" s="103"/>
      <c r="C21" s="103"/>
      <c r="D21" s="188"/>
    </row>
    <row r="22" spans="1:4" ht="16.5" hidden="1">
      <c r="A22" s="128" t="s">
        <v>44</v>
      </c>
      <c r="B22" s="225" t="s">
        <v>145</v>
      </c>
      <c r="C22" s="128" t="s">
        <v>175</v>
      </c>
      <c r="D22" s="221">
        <f>SUM(D20:D21)</f>
        <v>0</v>
      </c>
    </row>
    <row r="23" spans="1:4" ht="16.5">
      <c r="A23" s="397" t="s">
        <v>321</v>
      </c>
      <c r="B23" s="397"/>
      <c r="C23" s="397"/>
      <c r="D23" s="397"/>
    </row>
    <row r="24" spans="1:4" ht="16.5">
      <c r="A24" s="106" t="s">
        <v>9</v>
      </c>
      <c r="B24" s="227" t="s">
        <v>148</v>
      </c>
      <c r="C24" s="227" t="s">
        <v>199</v>
      </c>
      <c r="D24" s="186" t="s">
        <v>229</v>
      </c>
    </row>
    <row r="25" spans="1:4" ht="16.5">
      <c r="A25" s="103">
        <v>1</v>
      </c>
      <c r="B25" s="103">
        <v>2</v>
      </c>
      <c r="C25" s="103">
        <v>3</v>
      </c>
      <c r="D25" s="187">
        <v>4</v>
      </c>
    </row>
    <row r="26" spans="1:4" ht="16.5">
      <c r="A26" s="103">
        <v>1</v>
      </c>
      <c r="B26" s="103"/>
      <c r="C26" s="103"/>
      <c r="D26" s="188"/>
    </row>
    <row r="27" spans="1:4" ht="16.5">
      <c r="A27" s="103">
        <v>4</v>
      </c>
      <c r="B27" s="234" t="s">
        <v>260</v>
      </c>
      <c r="C27" s="103"/>
      <c r="D27" s="188">
        <v>49000.17</v>
      </c>
    </row>
    <row r="28" spans="1:4" ht="16.5">
      <c r="A28" s="103">
        <v>5</v>
      </c>
      <c r="B28" s="125" t="s">
        <v>338</v>
      </c>
      <c r="C28" s="103">
        <v>1</v>
      </c>
      <c r="D28" s="188">
        <v>8000</v>
      </c>
    </row>
    <row r="29" spans="1:4" ht="16.5">
      <c r="A29" s="103">
        <v>6</v>
      </c>
      <c r="B29" s="125" t="s">
        <v>334</v>
      </c>
      <c r="C29" s="103">
        <v>1</v>
      </c>
      <c r="D29" s="188">
        <v>1900</v>
      </c>
    </row>
    <row r="30" spans="1:4" ht="16.5">
      <c r="A30" s="103">
        <v>7</v>
      </c>
      <c r="B30" s="125" t="s">
        <v>333</v>
      </c>
      <c r="C30" s="103">
        <v>1</v>
      </c>
      <c r="D30" s="228">
        <v>2900</v>
      </c>
    </row>
    <row r="31" spans="1:4" ht="16.5">
      <c r="A31" s="103">
        <v>8</v>
      </c>
      <c r="B31" s="125" t="s">
        <v>332</v>
      </c>
      <c r="C31" s="103">
        <v>1</v>
      </c>
      <c r="D31" s="188">
        <v>10856.36</v>
      </c>
    </row>
    <row r="32" spans="1:4" ht="16.5">
      <c r="A32" s="103">
        <v>9</v>
      </c>
      <c r="B32" s="125" t="s">
        <v>272</v>
      </c>
      <c r="C32" s="103"/>
      <c r="D32" s="188">
        <v>0</v>
      </c>
    </row>
    <row r="33" spans="1:5" ht="16.5">
      <c r="A33" s="128" t="s">
        <v>44</v>
      </c>
      <c r="B33" s="225" t="s">
        <v>145</v>
      </c>
      <c r="C33" s="128" t="s">
        <v>175</v>
      </c>
      <c r="D33" s="221">
        <f>SUM(D26:D32)</f>
        <v>72656.53</v>
      </c>
      <c r="E33" s="148"/>
    </row>
    <row r="34" ht="12.75">
      <c r="D34" s="229"/>
    </row>
  </sheetData>
  <sheetProtection/>
  <mergeCells count="4">
    <mergeCell ref="A2:I2"/>
    <mergeCell ref="A3:D3"/>
    <mergeCell ref="A17:D17"/>
    <mergeCell ref="A23:D23"/>
  </mergeCells>
  <printOptions/>
  <pageMargins left="0.75" right="0.75" top="0.19" bottom="0.18" header="0.16" footer="0.16"/>
  <pageSetup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F23" sqref="F23"/>
    </sheetView>
  </sheetViews>
  <sheetFormatPr defaultColWidth="9.00390625" defaultRowHeight="12.75"/>
  <cols>
    <col min="2" max="2" width="33.125" style="0" customWidth="1"/>
    <col min="3" max="3" width="17.00390625" style="0" customWidth="1"/>
    <col min="4" max="4" width="28.00390625" style="0" customWidth="1"/>
    <col min="5" max="5" width="27.25390625" style="0" customWidth="1"/>
    <col min="6" max="6" width="13.875" style="0" customWidth="1"/>
    <col min="7" max="7" width="10.125" style="0" bestFit="1" customWidth="1"/>
  </cols>
  <sheetData>
    <row r="2" spans="1:9" ht="13.5">
      <c r="A2" s="371" t="s">
        <v>230</v>
      </c>
      <c r="B2" s="372"/>
      <c r="C2" s="372"/>
      <c r="D2" s="372"/>
      <c r="E2" s="367"/>
      <c r="F2" s="367"/>
      <c r="G2" s="367"/>
      <c r="H2" s="367"/>
      <c r="I2" s="367"/>
    </row>
    <row r="3" spans="1:5" ht="27" customHeight="1">
      <c r="A3" s="399" t="s">
        <v>320</v>
      </c>
      <c r="B3" s="385"/>
      <c r="C3" s="385"/>
      <c r="D3" s="385"/>
      <c r="E3" s="385"/>
    </row>
    <row r="4" spans="1:5" ht="53.25" customHeight="1">
      <c r="A4" s="11" t="s">
        <v>9</v>
      </c>
      <c r="B4" s="43" t="s">
        <v>148</v>
      </c>
      <c r="C4" s="43" t="s">
        <v>223</v>
      </c>
      <c r="D4" s="69" t="s">
        <v>231</v>
      </c>
      <c r="E4" s="69" t="s">
        <v>232</v>
      </c>
    </row>
    <row r="5" spans="1:5" ht="16.5">
      <c r="A5" s="11">
        <v>1</v>
      </c>
      <c r="B5" s="11">
        <v>2</v>
      </c>
      <c r="C5" s="11">
        <v>3</v>
      </c>
      <c r="D5" s="70">
        <v>4</v>
      </c>
      <c r="E5" s="70">
        <v>5</v>
      </c>
    </row>
    <row r="6" spans="1:5" ht="36" customHeight="1">
      <c r="A6" s="11">
        <v>1</v>
      </c>
      <c r="B6" s="235" t="s">
        <v>347</v>
      </c>
      <c r="C6" s="11"/>
      <c r="D6" s="70"/>
      <c r="E6" s="89">
        <v>13754</v>
      </c>
    </row>
    <row r="7" spans="1:5" ht="37.5" customHeight="1">
      <c r="A7" s="11">
        <v>2</v>
      </c>
      <c r="B7" s="235" t="s">
        <v>348</v>
      </c>
      <c r="C7" s="11"/>
      <c r="D7" s="70"/>
      <c r="E7" s="89">
        <v>4744.72</v>
      </c>
    </row>
    <row r="8" spans="1:7" ht="16.5" hidden="1">
      <c r="A8" s="11"/>
      <c r="B8" s="43"/>
      <c r="C8" s="11"/>
      <c r="D8" s="70"/>
      <c r="E8" s="89"/>
      <c r="G8" s="148"/>
    </row>
    <row r="9" spans="1:7" ht="16.5">
      <c r="A9" s="11"/>
      <c r="B9" s="43" t="s">
        <v>145</v>
      </c>
      <c r="C9" s="11"/>
      <c r="D9" s="70"/>
      <c r="E9" s="89">
        <f>SUM(E6:E8)</f>
        <v>18498.72</v>
      </c>
      <c r="G9" s="148"/>
    </row>
    <row r="10" spans="1:7" ht="16.5">
      <c r="A10" s="359" t="s">
        <v>321</v>
      </c>
      <c r="B10" s="359"/>
      <c r="C10" s="359"/>
      <c r="D10" s="359"/>
      <c r="E10" s="375"/>
      <c r="F10" s="148"/>
      <c r="G10" s="148"/>
    </row>
    <row r="11" spans="1:7" ht="33">
      <c r="A11" s="11" t="s">
        <v>9</v>
      </c>
      <c r="B11" s="43" t="s">
        <v>148</v>
      </c>
      <c r="C11" s="43" t="s">
        <v>223</v>
      </c>
      <c r="D11" s="69" t="s">
        <v>231</v>
      </c>
      <c r="E11" s="69" t="s">
        <v>232</v>
      </c>
      <c r="F11" s="148"/>
      <c r="G11" s="148"/>
    </row>
    <row r="12" spans="1:7" ht="16.5">
      <c r="A12" s="11">
        <v>1</v>
      </c>
      <c r="B12" s="11">
        <v>2</v>
      </c>
      <c r="C12" s="11">
        <v>3</v>
      </c>
      <c r="D12" s="70">
        <v>4</v>
      </c>
      <c r="E12" s="70">
        <v>5</v>
      </c>
      <c r="F12" s="148"/>
      <c r="G12" s="148"/>
    </row>
    <row r="13" spans="1:7" ht="16.5">
      <c r="A13" s="103"/>
      <c r="B13" s="294" t="s">
        <v>339</v>
      </c>
      <c r="C13" s="400"/>
      <c r="D13" s="400"/>
      <c r="E13" s="401"/>
      <c r="F13" s="148"/>
      <c r="G13" s="148"/>
    </row>
    <row r="14" spans="1:7" ht="33">
      <c r="A14" s="103">
        <v>1</v>
      </c>
      <c r="B14" s="125" t="s">
        <v>329</v>
      </c>
      <c r="C14" s="103"/>
      <c r="D14" s="188"/>
      <c r="E14" s="230">
        <v>41179</v>
      </c>
      <c r="F14" s="148"/>
      <c r="G14" s="148"/>
    </row>
    <row r="15" spans="1:7" ht="16.5">
      <c r="A15" s="103">
        <v>2</v>
      </c>
      <c r="B15" s="294" t="s">
        <v>340</v>
      </c>
      <c r="C15" s="400"/>
      <c r="D15" s="400"/>
      <c r="E15" s="401"/>
      <c r="F15" s="148"/>
      <c r="G15" s="148"/>
    </row>
    <row r="16" spans="1:7" ht="66">
      <c r="A16" s="103">
        <v>3</v>
      </c>
      <c r="B16" s="125" t="s">
        <v>330</v>
      </c>
      <c r="C16" s="103">
        <v>0</v>
      </c>
      <c r="D16" s="187">
        <v>0</v>
      </c>
      <c r="E16" s="188">
        <v>89087.31</v>
      </c>
      <c r="F16" s="148"/>
      <c r="G16" s="148"/>
    </row>
    <row r="17" spans="1:7" ht="16.5" hidden="1">
      <c r="A17" s="103">
        <v>4</v>
      </c>
      <c r="B17" s="125" t="s">
        <v>335</v>
      </c>
      <c r="C17" s="103">
        <v>1</v>
      </c>
      <c r="D17" s="187">
        <v>4999</v>
      </c>
      <c r="E17" s="231"/>
      <c r="F17" s="148"/>
      <c r="G17" s="148"/>
    </row>
    <row r="18" spans="1:7" ht="16.5">
      <c r="A18" s="22" t="s">
        <v>44</v>
      </c>
      <c r="B18" s="48" t="s">
        <v>145</v>
      </c>
      <c r="C18" s="22"/>
      <c r="D18" s="71" t="s">
        <v>175</v>
      </c>
      <c r="E18" s="221">
        <f>SUM(E16:E17)</f>
        <v>89087.31</v>
      </c>
      <c r="F18" s="148"/>
      <c r="G18" s="148"/>
    </row>
    <row r="19" spans="5:6" ht="12.75">
      <c r="E19" s="148"/>
      <c r="F19" s="148"/>
    </row>
    <row r="20" spans="1:4" ht="16.5">
      <c r="A20" s="5" t="s">
        <v>110</v>
      </c>
      <c r="D20" s="6"/>
    </row>
    <row r="21" spans="1:4" ht="16.5">
      <c r="A21" s="5"/>
      <c r="B21" s="5"/>
      <c r="D21" s="5" t="s">
        <v>341</v>
      </c>
    </row>
    <row r="22" spans="1:4" ht="16.5">
      <c r="A22" s="5"/>
      <c r="B22" s="44"/>
      <c r="D22" s="44" t="s">
        <v>111</v>
      </c>
    </row>
    <row r="23" ht="16.5">
      <c r="A23" s="5"/>
    </row>
    <row r="24" ht="16.5">
      <c r="A24" s="5" t="s">
        <v>107</v>
      </c>
    </row>
    <row r="25" ht="16.5">
      <c r="A25" s="5" t="s">
        <v>108</v>
      </c>
    </row>
    <row r="26" ht="16.5">
      <c r="A26" s="5" t="s">
        <v>112</v>
      </c>
    </row>
    <row r="27" ht="16.5">
      <c r="A27" s="5" t="s">
        <v>113</v>
      </c>
    </row>
    <row r="28" spans="1:4" ht="16.5">
      <c r="A28" s="5"/>
      <c r="B28" s="5"/>
      <c r="D28" s="5" t="s">
        <v>342</v>
      </c>
    </row>
    <row r="29" spans="1:4" ht="16.5">
      <c r="A29" s="5"/>
      <c r="B29" s="5"/>
      <c r="D29" s="5" t="s">
        <v>114</v>
      </c>
    </row>
    <row r="30" ht="16.5">
      <c r="A30" s="5" t="s">
        <v>8</v>
      </c>
    </row>
    <row r="31" ht="16.5">
      <c r="A31" s="5" t="s">
        <v>109</v>
      </c>
    </row>
    <row r="32" ht="16.5">
      <c r="A32" s="5" t="s">
        <v>115</v>
      </c>
    </row>
    <row r="33" spans="1:4" ht="16.5">
      <c r="A33" s="5"/>
      <c r="B33" s="5"/>
      <c r="D33" s="5" t="s">
        <v>233</v>
      </c>
    </row>
    <row r="34" spans="1:4" ht="12.75">
      <c r="A34" s="41"/>
      <c r="B34" s="41"/>
      <c r="D34" s="41" t="s">
        <v>117</v>
      </c>
    </row>
    <row r="35" ht="12.75">
      <c r="A35" s="41" t="s">
        <v>118</v>
      </c>
    </row>
    <row r="36" ht="16.5">
      <c r="A36" s="5" t="s">
        <v>119</v>
      </c>
    </row>
    <row r="37" spans="1:4" ht="16.5">
      <c r="A37" s="5"/>
      <c r="B37" s="5"/>
      <c r="D37" s="5" t="s">
        <v>342</v>
      </c>
    </row>
    <row r="38" spans="1:4" ht="12.75">
      <c r="A38" s="41"/>
      <c r="B38" s="41"/>
      <c r="D38" s="41" t="s">
        <v>117</v>
      </c>
    </row>
    <row r="39" ht="13.5" customHeight="1">
      <c r="A39" s="5"/>
    </row>
    <row r="40" ht="16.5">
      <c r="A40" s="5" t="s">
        <v>343</v>
      </c>
    </row>
    <row r="41" ht="16.5">
      <c r="A41" s="5"/>
    </row>
    <row r="42" spans="1:3" ht="18" customHeight="1">
      <c r="A42" s="398" t="s">
        <v>346</v>
      </c>
      <c r="B42" s="342"/>
      <c r="C42" s="342"/>
    </row>
    <row r="43" ht="16.5">
      <c r="A43" s="5"/>
    </row>
    <row r="44" ht="9.75" customHeight="1">
      <c r="A44" s="5"/>
    </row>
    <row r="45" spans="1:3" ht="12.75">
      <c r="A45" s="213" t="s">
        <v>120</v>
      </c>
      <c r="B45" s="214"/>
      <c r="C45" s="214"/>
    </row>
    <row r="46" spans="1:3" ht="12.75">
      <c r="A46" s="213" t="s">
        <v>121</v>
      </c>
      <c r="B46" s="214"/>
      <c r="C46" s="214"/>
    </row>
    <row r="47" spans="1:3" ht="12.75">
      <c r="A47" s="213"/>
      <c r="B47" s="213" t="s">
        <v>122</v>
      </c>
      <c r="C47" s="214"/>
    </row>
    <row r="48" spans="1:3" ht="12.75">
      <c r="A48" s="213"/>
      <c r="B48" s="213" t="s">
        <v>336</v>
      </c>
      <c r="C48" s="214"/>
    </row>
    <row r="49" spans="1:3" ht="9" customHeight="1">
      <c r="A49" s="213"/>
      <c r="B49" s="214"/>
      <c r="C49" s="214"/>
    </row>
    <row r="50" spans="1:3" ht="12.75">
      <c r="A50" s="213" t="s">
        <v>124</v>
      </c>
      <c r="B50" s="214"/>
      <c r="C50" s="214"/>
    </row>
    <row r="51" spans="1:3" ht="8.25" customHeight="1">
      <c r="A51" s="215"/>
      <c r="B51" s="214"/>
      <c r="C51" s="214"/>
    </row>
    <row r="52" spans="1:3" ht="12.75">
      <c r="A52" s="213" t="s">
        <v>337</v>
      </c>
      <c r="B52" s="214"/>
      <c r="C52" s="214"/>
    </row>
    <row r="53" spans="1:3" ht="12.75">
      <c r="A53" s="213" t="s">
        <v>126</v>
      </c>
      <c r="B53" s="214"/>
      <c r="C53" s="214"/>
    </row>
    <row r="54" ht="16.5">
      <c r="A54" s="5"/>
    </row>
  </sheetData>
  <sheetProtection/>
  <mergeCells count="6">
    <mergeCell ref="A2:I2"/>
    <mergeCell ref="A42:C42"/>
    <mergeCell ref="A3:E3"/>
    <mergeCell ref="A10:E10"/>
    <mergeCell ref="B13:E13"/>
    <mergeCell ref="B15:E15"/>
  </mergeCells>
  <printOptions/>
  <pageMargins left="0.75" right="0.75" top="0.25" bottom="0.29" header="0.16" footer="0.1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BM61"/>
  <sheetViews>
    <sheetView zoomScale="73" zoomScaleNormal="73" zoomScalePageLayoutView="0" workbookViewId="0" topLeftCell="A49">
      <selection activeCell="H61" sqref="H61"/>
    </sheetView>
  </sheetViews>
  <sheetFormatPr defaultColWidth="9.00390625" defaultRowHeight="12.75"/>
  <cols>
    <col min="1" max="1" width="34.00390625" style="126" customWidth="1"/>
    <col min="2" max="2" width="9.875" style="131" customWidth="1"/>
    <col min="3" max="3" width="16.125" style="132" customWidth="1"/>
    <col min="4" max="4" width="16.375" style="126" customWidth="1"/>
    <col min="5" max="5" width="18.625" style="126" customWidth="1"/>
    <col min="6" max="6" width="19.875" style="126" customWidth="1"/>
    <col min="7" max="7" width="19.125" style="126" customWidth="1"/>
    <col min="8" max="8" width="15.75390625" style="126" customWidth="1"/>
    <col min="9" max="9" width="14.375" style="126" customWidth="1"/>
    <col min="10" max="10" width="11.375" style="126" customWidth="1"/>
    <col min="11" max="11" width="13.125" style="126" bestFit="1" customWidth="1"/>
    <col min="12" max="12" width="9.00390625" style="126" customWidth="1"/>
    <col min="13" max="13" width="13.125" style="126" customWidth="1"/>
    <col min="14" max="15" width="9.00390625" style="126" customWidth="1"/>
    <col min="16" max="16" width="13.125" style="126" customWidth="1"/>
    <col min="17" max="16384" width="9.00390625" style="126" customWidth="1"/>
  </cols>
  <sheetData>
    <row r="1" spans="1:9" s="98" customFormat="1" ht="16.5">
      <c r="A1" s="97"/>
      <c r="B1" s="6"/>
      <c r="C1" s="6"/>
      <c r="D1" s="6"/>
      <c r="E1" s="6"/>
      <c r="F1" s="6"/>
      <c r="G1" s="6"/>
      <c r="H1" s="6"/>
      <c r="I1" s="97" t="s">
        <v>61</v>
      </c>
    </row>
    <row r="2" spans="1:9" s="98" customFormat="1" ht="17.25" customHeight="1">
      <c r="A2" s="99"/>
      <c r="B2" s="6"/>
      <c r="C2" s="6"/>
      <c r="D2" s="100"/>
      <c r="E2" s="99" t="s">
        <v>62</v>
      </c>
      <c r="F2" s="6"/>
      <c r="G2" s="6"/>
      <c r="H2" s="100"/>
      <c r="I2" s="100"/>
    </row>
    <row r="3" spans="1:9" s="98" customFormat="1" ht="19.5" customHeight="1">
      <c r="A3" s="99"/>
      <c r="B3" s="6"/>
      <c r="C3" s="6"/>
      <c r="D3" s="100"/>
      <c r="E3" s="99" t="s">
        <v>42</v>
      </c>
      <c r="F3" s="6"/>
      <c r="G3" s="6"/>
      <c r="H3" s="100"/>
      <c r="I3" s="100"/>
    </row>
    <row r="4" spans="1:9" s="98" customFormat="1" ht="16.5">
      <c r="A4" s="99"/>
      <c r="B4" s="6"/>
      <c r="C4" s="6"/>
      <c r="D4" s="100"/>
      <c r="E4" s="99" t="s">
        <v>312</v>
      </c>
      <c r="F4" s="6"/>
      <c r="G4" s="6"/>
      <c r="H4" s="100"/>
      <c r="I4" s="100"/>
    </row>
    <row r="5" spans="1:9" s="98" customFormat="1" ht="28.5" customHeight="1">
      <c r="A5" s="101" t="s">
        <v>44</v>
      </c>
      <c r="B5" s="6"/>
      <c r="C5" s="6"/>
      <c r="D5" s="6"/>
      <c r="E5" s="6"/>
      <c r="F5" s="6"/>
      <c r="G5" s="6"/>
      <c r="H5" s="6"/>
      <c r="I5" s="6"/>
    </row>
    <row r="6" spans="1:9" s="98" customFormat="1" ht="26.25" customHeight="1">
      <c r="A6" s="292" t="s">
        <v>0</v>
      </c>
      <c r="B6" s="292" t="s">
        <v>10</v>
      </c>
      <c r="C6" s="292" t="s">
        <v>38</v>
      </c>
      <c r="D6" s="297" t="s">
        <v>63</v>
      </c>
      <c r="E6" s="298"/>
      <c r="F6" s="298"/>
      <c r="G6" s="298"/>
      <c r="H6" s="298"/>
      <c r="I6" s="299"/>
    </row>
    <row r="7" spans="1:9" s="105" customFormat="1" ht="22.5" customHeight="1">
      <c r="A7" s="296"/>
      <c r="B7" s="296"/>
      <c r="C7" s="296"/>
      <c r="D7" s="297" t="s">
        <v>39</v>
      </c>
      <c r="E7" s="297" t="s">
        <v>1</v>
      </c>
      <c r="F7" s="298"/>
      <c r="G7" s="298"/>
      <c r="H7" s="298"/>
      <c r="I7" s="299"/>
    </row>
    <row r="8" spans="1:9" s="98" customFormat="1" ht="84.75" customHeight="1">
      <c r="A8" s="296"/>
      <c r="B8" s="296"/>
      <c r="C8" s="296"/>
      <c r="D8" s="300"/>
      <c r="E8" s="292" t="s">
        <v>64</v>
      </c>
      <c r="F8" s="292" t="s">
        <v>65</v>
      </c>
      <c r="G8" s="292" t="s">
        <v>66</v>
      </c>
      <c r="H8" s="294" t="s">
        <v>67</v>
      </c>
      <c r="I8" s="295"/>
    </row>
    <row r="9" spans="1:9" s="98" customFormat="1" ht="67.5" customHeight="1">
      <c r="A9" s="293"/>
      <c r="B9" s="293"/>
      <c r="C9" s="293"/>
      <c r="D9" s="300"/>
      <c r="E9" s="293"/>
      <c r="F9" s="293"/>
      <c r="G9" s="293"/>
      <c r="H9" s="103" t="s">
        <v>39</v>
      </c>
      <c r="I9" s="102" t="s">
        <v>68</v>
      </c>
    </row>
    <row r="10" spans="1:65" s="98" customFormat="1" ht="18.75" customHeight="1">
      <c r="A10" s="103">
        <v>1</v>
      </c>
      <c r="B10" s="103">
        <v>2</v>
      </c>
      <c r="C10" s="103">
        <v>3</v>
      </c>
      <c r="D10" s="103">
        <v>4</v>
      </c>
      <c r="E10" s="103">
        <v>5</v>
      </c>
      <c r="F10" s="103">
        <v>6</v>
      </c>
      <c r="G10" s="103">
        <v>7</v>
      </c>
      <c r="H10" s="103">
        <v>8</v>
      </c>
      <c r="I10" s="107">
        <v>9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</row>
    <row r="11" spans="1:65" s="98" customFormat="1" ht="33" customHeight="1">
      <c r="A11" s="109" t="s">
        <v>4</v>
      </c>
      <c r="B11" s="103">
        <v>100</v>
      </c>
      <c r="C11" s="103" t="s">
        <v>69</v>
      </c>
      <c r="D11" s="110">
        <f>E11+F11+G11+H11+I11</f>
        <v>2956.3902000007683</v>
      </c>
      <c r="E11" s="111">
        <f>E24-E12-E53</f>
        <v>7.450466910086107E-10</v>
      </c>
      <c r="F11" s="111"/>
      <c r="G11" s="111"/>
      <c r="H11" s="111">
        <f>H24-H12</f>
        <v>2956.3902000000235</v>
      </c>
      <c r="I11" s="112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</row>
    <row r="12" spans="1:9" s="98" customFormat="1" ht="35.25" customHeight="1">
      <c r="A12" s="109" t="s">
        <v>70</v>
      </c>
      <c r="B12" s="103">
        <v>200</v>
      </c>
      <c r="C12" s="103" t="s">
        <v>13</v>
      </c>
      <c r="D12" s="145">
        <f>D14+D15+D21+D22</f>
        <v>16684914.77</v>
      </c>
      <c r="E12" s="145">
        <f>E15</f>
        <v>16337321.85</v>
      </c>
      <c r="F12" s="111"/>
      <c r="G12" s="111"/>
      <c r="H12" s="145">
        <f>H14+H15+H22</f>
        <v>347592.92</v>
      </c>
      <c r="I12" s="113"/>
    </row>
    <row r="13" spans="1:9" s="98" customFormat="1" ht="18" customHeight="1">
      <c r="A13" s="114" t="s">
        <v>1</v>
      </c>
      <c r="B13" s="103" t="s">
        <v>44</v>
      </c>
      <c r="C13" s="103" t="s">
        <v>44</v>
      </c>
      <c r="D13" s="103" t="s">
        <v>44</v>
      </c>
      <c r="E13" s="103" t="s">
        <v>44</v>
      </c>
      <c r="F13" s="103" t="s">
        <v>44</v>
      </c>
      <c r="G13" s="103" t="s">
        <v>44</v>
      </c>
      <c r="H13" s="103" t="s">
        <v>44</v>
      </c>
      <c r="I13" s="115" t="s">
        <v>44</v>
      </c>
    </row>
    <row r="14" spans="1:9" s="117" customFormat="1" ht="23.25" customHeight="1">
      <c r="A14" s="109" t="s">
        <v>71</v>
      </c>
      <c r="B14" s="103">
        <v>210</v>
      </c>
      <c r="C14" s="103">
        <v>121</v>
      </c>
      <c r="D14" s="111">
        <f>H14</f>
        <v>246185.5</v>
      </c>
      <c r="E14" s="111" t="s">
        <v>69</v>
      </c>
      <c r="F14" s="111" t="s">
        <v>69</v>
      </c>
      <c r="G14" s="111" t="s">
        <v>69</v>
      </c>
      <c r="H14" s="111">
        <v>246185.5</v>
      </c>
      <c r="I14" s="116" t="s">
        <v>69</v>
      </c>
    </row>
    <row r="15" spans="1:9" s="117" customFormat="1" ht="32.25" customHeight="1">
      <c r="A15" s="109" t="s">
        <v>72</v>
      </c>
      <c r="B15" s="103">
        <v>220</v>
      </c>
      <c r="C15" s="103">
        <v>131</v>
      </c>
      <c r="D15" s="111">
        <f>E15+H15</f>
        <v>16429754.27</v>
      </c>
      <c r="E15" s="111">
        <f>E16+E17</f>
        <v>16337321.85</v>
      </c>
      <c r="F15" s="111" t="s">
        <v>69</v>
      </c>
      <c r="G15" s="111" t="s">
        <v>69</v>
      </c>
      <c r="H15" s="111">
        <v>92432.42</v>
      </c>
      <c r="I15" s="116" t="s">
        <v>44</v>
      </c>
    </row>
    <row r="16" spans="1:9" s="117" customFormat="1" ht="69.75" customHeight="1">
      <c r="A16" s="109" t="s">
        <v>73</v>
      </c>
      <c r="B16" s="103">
        <v>221</v>
      </c>
      <c r="C16" s="103" t="s">
        <v>44</v>
      </c>
      <c r="D16" s="111">
        <f>E16</f>
        <v>16337321.85</v>
      </c>
      <c r="E16" s="111">
        <v>16337321.85</v>
      </c>
      <c r="F16" s="111" t="s">
        <v>69</v>
      </c>
      <c r="G16" s="111" t="s">
        <v>69</v>
      </c>
      <c r="H16" s="111" t="s">
        <v>69</v>
      </c>
      <c r="I16" s="116" t="s">
        <v>69</v>
      </c>
    </row>
    <row r="17" spans="1:9" s="117" customFormat="1" ht="16.5">
      <c r="A17" s="109"/>
      <c r="B17" s="103"/>
      <c r="C17" s="103"/>
      <c r="D17" s="111">
        <f>E17</f>
        <v>0</v>
      </c>
      <c r="E17" s="111">
        <v>0</v>
      </c>
      <c r="F17" s="111" t="s">
        <v>69</v>
      </c>
      <c r="G17" s="111" t="s">
        <v>69</v>
      </c>
      <c r="H17" s="111" t="s">
        <v>69</v>
      </c>
      <c r="I17" s="116" t="s">
        <v>69</v>
      </c>
    </row>
    <row r="18" spans="1:9" s="117" customFormat="1" ht="101.25" customHeight="1">
      <c r="A18" s="109" t="s">
        <v>74</v>
      </c>
      <c r="B18" s="103">
        <v>222</v>
      </c>
      <c r="C18" s="103">
        <v>0</v>
      </c>
      <c r="D18" s="111">
        <f>H18+I18</f>
        <v>0</v>
      </c>
      <c r="E18" s="111" t="s">
        <v>69</v>
      </c>
      <c r="F18" s="111" t="s">
        <v>69</v>
      </c>
      <c r="G18" s="111" t="s">
        <v>69</v>
      </c>
      <c r="H18" s="111">
        <v>0</v>
      </c>
      <c r="I18" s="116"/>
    </row>
    <row r="19" spans="1:9" s="117" customFormat="1" ht="49.5" customHeight="1">
      <c r="A19" s="109" t="s">
        <v>5</v>
      </c>
      <c r="B19" s="103">
        <v>230</v>
      </c>
      <c r="C19" s="103">
        <v>140</v>
      </c>
      <c r="D19" s="111"/>
      <c r="E19" s="111" t="s">
        <v>69</v>
      </c>
      <c r="F19" s="111" t="s">
        <v>69</v>
      </c>
      <c r="G19" s="111" t="s">
        <v>69</v>
      </c>
      <c r="H19" s="111" t="s">
        <v>44</v>
      </c>
      <c r="I19" s="116" t="s">
        <v>69</v>
      </c>
    </row>
    <row r="20" spans="1:9" s="98" customFormat="1" ht="24" customHeight="1">
      <c r="A20" s="114" t="s">
        <v>75</v>
      </c>
      <c r="B20" s="103">
        <v>240</v>
      </c>
      <c r="C20" s="103">
        <v>150</v>
      </c>
      <c r="D20" s="111"/>
      <c r="E20" s="111" t="s">
        <v>69</v>
      </c>
      <c r="F20" s="111" t="s">
        <v>69</v>
      </c>
      <c r="G20" s="111" t="s">
        <v>69</v>
      </c>
      <c r="H20" s="111" t="s">
        <v>44</v>
      </c>
      <c r="I20" s="116" t="s">
        <v>69</v>
      </c>
    </row>
    <row r="21" spans="1:9" s="98" customFormat="1" ht="33.75" customHeight="1">
      <c r="A21" s="109" t="s">
        <v>76</v>
      </c>
      <c r="B21" s="103">
        <v>250</v>
      </c>
      <c r="C21" s="103"/>
      <c r="D21" s="111"/>
      <c r="E21" s="111" t="s">
        <v>69</v>
      </c>
      <c r="F21" s="111"/>
      <c r="G21" s="111"/>
      <c r="H21" s="111" t="s">
        <v>69</v>
      </c>
      <c r="I21" s="116" t="s">
        <v>69</v>
      </c>
    </row>
    <row r="22" spans="1:9" s="117" customFormat="1" ht="24" customHeight="1">
      <c r="A22" s="114" t="s">
        <v>7</v>
      </c>
      <c r="B22" s="103">
        <v>260</v>
      </c>
      <c r="C22" s="103">
        <v>181</v>
      </c>
      <c r="D22" s="111">
        <f>H22+I22</f>
        <v>8975</v>
      </c>
      <c r="E22" s="111" t="s">
        <v>69</v>
      </c>
      <c r="F22" s="111" t="s">
        <v>69</v>
      </c>
      <c r="G22" s="111" t="s">
        <v>69</v>
      </c>
      <c r="H22" s="111">
        <v>8975</v>
      </c>
      <c r="I22" s="116"/>
    </row>
    <row r="23" spans="1:9" s="98" customFormat="1" ht="26.25" customHeight="1">
      <c r="A23" s="114" t="s">
        <v>6</v>
      </c>
      <c r="B23" s="103">
        <v>270</v>
      </c>
      <c r="C23" s="103" t="s">
        <v>69</v>
      </c>
      <c r="D23" s="111"/>
      <c r="E23" s="111" t="s">
        <v>69</v>
      </c>
      <c r="F23" s="111" t="s">
        <v>69</v>
      </c>
      <c r="G23" s="111" t="s">
        <v>69</v>
      </c>
      <c r="H23" s="111"/>
      <c r="I23" s="116" t="s">
        <v>69</v>
      </c>
    </row>
    <row r="24" spans="1:9" s="98" customFormat="1" ht="18.75" customHeight="1">
      <c r="A24" s="146" t="s">
        <v>77</v>
      </c>
      <c r="B24" s="103">
        <v>300</v>
      </c>
      <c r="C24" s="103" t="s">
        <v>69</v>
      </c>
      <c r="D24" s="145">
        <f>D26+D39+D48</f>
        <v>16688224.960199999</v>
      </c>
      <c r="E24" s="145">
        <f>E26+E39+E48</f>
        <v>16337675.65</v>
      </c>
      <c r="F24" s="111" t="s">
        <v>44</v>
      </c>
      <c r="G24" s="111" t="s">
        <v>44</v>
      </c>
      <c r="H24" s="145">
        <f>H26+H39+H48</f>
        <v>350549.3102</v>
      </c>
      <c r="I24" s="116" t="s">
        <v>44</v>
      </c>
    </row>
    <row r="25" spans="1:9" s="98" customFormat="1" ht="16.5" customHeight="1">
      <c r="A25" s="114" t="s">
        <v>1</v>
      </c>
      <c r="B25" s="103" t="s">
        <v>44</v>
      </c>
      <c r="C25" s="103" t="s">
        <v>44</v>
      </c>
      <c r="D25" s="111" t="s">
        <v>44</v>
      </c>
      <c r="E25" s="111" t="s">
        <v>44</v>
      </c>
      <c r="F25" s="111" t="s">
        <v>44</v>
      </c>
      <c r="G25" s="111" t="s">
        <v>44</v>
      </c>
      <c r="H25" s="111" t="s">
        <v>44</v>
      </c>
      <c r="I25" s="112" t="s">
        <v>44</v>
      </c>
    </row>
    <row r="26" spans="1:9" s="98" customFormat="1" ht="19.5" customHeight="1">
      <c r="A26" s="114" t="s">
        <v>78</v>
      </c>
      <c r="B26" s="103">
        <v>310</v>
      </c>
      <c r="C26" s="103">
        <v>100</v>
      </c>
      <c r="D26" s="111">
        <f>SUM(D28:D30)</f>
        <v>14549082.87</v>
      </c>
      <c r="E26" s="111">
        <f>SUM(E28:E30)</f>
        <v>14549082.87</v>
      </c>
      <c r="F26" s="111"/>
      <c r="G26" s="111"/>
      <c r="H26" s="111">
        <f>SUM(H28:H30)</f>
        <v>0</v>
      </c>
      <c r="I26" s="112"/>
    </row>
    <row r="27" spans="1:9" s="117" customFormat="1" ht="15.75" customHeight="1">
      <c r="A27" s="118" t="s">
        <v>3</v>
      </c>
      <c r="B27" s="119" t="s">
        <v>44</v>
      </c>
      <c r="C27" s="103" t="s">
        <v>44</v>
      </c>
      <c r="D27" s="111" t="s">
        <v>44</v>
      </c>
      <c r="E27" s="111" t="s">
        <v>44</v>
      </c>
      <c r="F27" s="111" t="s">
        <v>44</v>
      </c>
      <c r="G27" s="111" t="s">
        <v>44</v>
      </c>
      <c r="H27" s="111" t="s">
        <v>44</v>
      </c>
      <c r="I27" s="112" t="s">
        <v>44</v>
      </c>
    </row>
    <row r="28" spans="1:10" s="117" customFormat="1" ht="15.75" customHeight="1">
      <c r="A28" s="75" t="s">
        <v>234</v>
      </c>
      <c r="B28" s="119"/>
      <c r="C28" s="103">
        <v>111</v>
      </c>
      <c r="D28" s="111">
        <f>E28+F28+G28+H28+I28</f>
        <v>11168934.649999999</v>
      </c>
      <c r="E28" s="111">
        <f>расчет1!J29</f>
        <v>11168934.649999999</v>
      </c>
      <c r="F28" s="111"/>
      <c r="G28" s="111"/>
      <c r="H28" s="111">
        <f>расчет1!J32</f>
        <v>0</v>
      </c>
      <c r="I28" s="112"/>
      <c r="J28" s="144"/>
    </row>
    <row r="29" spans="1:10" s="117" customFormat="1" ht="15.75" customHeight="1">
      <c r="A29" s="75" t="s">
        <v>235</v>
      </c>
      <c r="B29" s="119"/>
      <c r="C29" s="103">
        <v>112</v>
      </c>
      <c r="D29" s="111">
        <f>E29+F29+G29+H29+I29</f>
        <v>1380.24</v>
      </c>
      <c r="E29" s="111">
        <f>'расчет1.3'!F8</f>
        <v>1380.24</v>
      </c>
      <c r="F29" s="111"/>
      <c r="G29" s="111"/>
      <c r="H29" s="111">
        <v>0</v>
      </c>
      <c r="I29" s="113"/>
      <c r="J29" s="144"/>
    </row>
    <row r="30" spans="1:10" s="117" customFormat="1" ht="32.25" customHeight="1">
      <c r="A30" s="76" t="s">
        <v>236</v>
      </c>
      <c r="B30" s="119" t="s">
        <v>44</v>
      </c>
      <c r="C30" s="103">
        <v>119</v>
      </c>
      <c r="D30" s="111">
        <f>E30+F30+G30+H30+I30</f>
        <v>3378767.98</v>
      </c>
      <c r="E30" s="111">
        <f>'расчет1.4'!D17</f>
        <v>3378767.98</v>
      </c>
      <c r="F30" s="111"/>
      <c r="G30" s="111"/>
      <c r="H30" s="111">
        <f>'расчет1.4'!D32</f>
        <v>0</v>
      </c>
      <c r="I30" s="116"/>
      <c r="J30" s="144"/>
    </row>
    <row r="31" spans="1:9" s="98" customFormat="1" ht="32.25" customHeight="1">
      <c r="A31" s="120" t="s">
        <v>79</v>
      </c>
      <c r="B31" s="103">
        <v>320</v>
      </c>
      <c r="C31" s="103">
        <v>300</v>
      </c>
      <c r="D31" s="111" t="s">
        <v>44</v>
      </c>
      <c r="E31" s="111" t="s">
        <v>44</v>
      </c>
      <c r="F31" s="111" t="s">
        <v>44</v>
      </c>
      <c r="G31" s="111" t="s">
        <v>44</v>
      </c>
      <c r="H31" s="111" t="s">
        <v>44</v>
      </c>
      <c r="I31" s="116" t="s">
        <v>44</v>
      </c>
    </row>
    <row r="32" spans="1:9" s="98" customFormat="1" ht="15" customHeight="1">
      <c r="A32" s="121" t="s">
        <v>3</v>
      </c>
      <c r="B32" s="103" t="s">
        <v>44</v>
      </c>
      <c r="C32" s="103" t="s">
        <v>44</v>
      </c>
      <c r="D32" s="111" t="s">
        <v>44</v>
      </c>
      <c r="E32" s="111" t="s">
        <v>44</v>
      </c>
      <c r="F32" s="111" t="s">
        <v>44</v>
      </c>
      <c r="G32" s="111" t="s">
        <v>44</v>
      </c>
      <c r="H32" s="111" t="s">
        <v>44</v>
      </c>
      <c r="I32" s="116" t="s">
        <v>44</v>
      </c>
    </row>
    <row r="33" spans="1:9" s="117" customFormat="1" ht="13.5" customHeight="1">
      <c r="A33" s="121" t="s">
        <v>44</v>
      </c>
      <c r="B33" s="103" t="s">
        <v>44</v>
      </c>
      <c r="C33" s="103" t="s">
        <v>44</v>
      </c>
      <c r="D33" s="111" t="s">
        <v>44</v>
      </c>
      <c r="E33" s="111" t="s">
        <v>44</v>
      </c>
      <c r="F33" s="111" t="s">
        <v>44</v>
      </c>
      <c r="G33" s="111" t="s">
        <v>44</v>
      </c>
      <c r="H33" s="111" t="s">
        <v>44</v>
      </c>
      <c r="I33" s="116" t="s">
        <v>44</v>
      </c>
    </row>
    <row r="34" spans="1:9" s="98" customFormat="1" ht="49.5" customHeight="1">
      <c r="A34" s="109" t="s">
        <v>80</v>
      </c>
      <c r="B34" s="103">
        <v>330</v>
      </c>
      <c r="C34" s="103">
        <v>400</v>
      </c>
      <c r="D34" s="96" t="s">
        <v>44</v>
      </c>
      <c r="E34" s="96" t="s">
        <v>44</v>
      </c>
      <c r="F34" s="96" t="s">
        <v>44</v>
      </c>
      <c r="G34" s="96" t="s">
        <v>44</v>
      </c>
      <c r="H34" s="96" t="s">
        <v>44</v>
      </c>
      <c r="I34" s="122" t="s">
        <v>44</v>
      </c>
    </row>
    <row r="35" spans="1:9" s="98" customFormat="1" ht="16.5" customHeight="1">
      <c r="A35" s="121" t="s">
        <v>3</v>
      </c>
      <c r="B35" s="103" t="s">
        <v>44</v>
      </c>
      <c r="C35" s="103" t="s">
        <v>44</v>
      </c>
      <c r="D35" s="111" t="s">
        <v>44</v>
      </c>
      <c r="E35" s="111" t="s">
        <v>44</v>
      </c>
      <c r="F35" s="111" t="s">
        <v>44</v>
      </c>
      <c r="G35" s="111" t="s">
        <v>44</v>
      </c>
      <c r="H35" s="111" t="s">
        <v>44</v>
      </c>
      <c r="I35" s="116" t="s">
        <v>44</v>
      </c>
    </row>
    <row r="36" spans="1:9" s="117" customFormat="1" ht="14.25" customHeight="1">
      <c r="A36" s="121" t="s">
        <v>44</v>
      </c>
      <c r="B36" s="103" t="s">
        <v>44</v>
      </c>
      <c r="C36" s="103" t="s">
        <v>44</v>
      </c>
      <c r="D36" s="111" t="s">
        <v>44</v>
      </c>
      <c r="E36" s="111" t="s">
        <v>44</v>
      </c>
      <c r="F36" s="111" t="s">
        <v>44</v>
      </c>
      <c r="G36" s="111" t="s">
        <v>44</v>
      </c>
      <c r="H36" s="111" t="s">
        <v>44</v>
      </c>
      <c r="I36" s="116" t="s">
        <v>44</v>
      </c>
    </row>
    <row r="37" spans="1:9" s="98" customFormat="1" ht="22.5" customHeight="1">
      <c r="A37" s="114" t="s">
        <v>81</v>
      </c>
      <c r="B37" s="103">
        <v>340</v>
      </c>
      <c r="C37" s="103">
        <v>800</v>
      </c>
      <c r="D37" s="111" t="s">
        <v>44</v>
      </c>
      <c r="E37" s="111" t="s">
        <v>44</v>
      </c>
      <c r="F37" s="111" t="s">
        <v>44</v>
      </c>
      <c r="G37" s="111" t="s">
        <v>44</v>
      </c>
      <c r="H37" s="111" t="s">
        <v>44</v>
      </c>
      <c r="I37" s="116" t="s">
        <v>44</v>
      </c>
    </row>
    <row r="38" spans="1:9" s="98" customFormat="1" ht="15" customHeight="1">
      <c r="A38" s="114" t="s">
        <v>3</v>
      </c>
      <c r="B38" s="103" t="s">
        <v>44</v>
      </c>
      <c r="C38" s="103" t="s">
        <v>44</v>
      </c>
      <c r="D38" s="111" t="s">
        <v>44</v>
      </c>
      <c r="E38" s="111" t="s">
        <v>44</v>
      </c>
      <c r="F38" s="111" t="s">
        <v>44</v>
      </c>
      <c r="G38" s="111" t="s">
        <v>44</v>
      </c>
      <c r="H38" s="111" t="s">
        <v>44</v>
      </c>
      <c r="I38" s="116" t="s">
        <v>44</v>
      </c>
    </row>
    <row r="39" spans="1:10" s="98" customFormat="1" ht="51.75" customHeight="1">
      <c r="A39" s="109" t="s">
        <v>82</v>
      </c>
      <c r="B39" s="103">
        <v>350</v>
      </c>
      <c r="C39" s="103">
        <v>244</v>
      </c>
      <c r="D39" s="147">
        <f>D41+D43+D44+D45+D46+D47</f>
        <v>2098639.4902</v>
      </c>
      <c r="E39" s="147">
        <f>E41+E42+E43+E44+E45+E46+E47</f>
        <v>1749123.82</v>
      </c>
      <c r="F39" s="147"/>
      <c r="G39" s="147"/>
      <c r="H39" s="147">
        <f>H41+H42+H43+H44+H45+H46+H47</f>
        <v>349515.6702</v>
      </c>
      <c r="I39" s="123"/>
      <c r="J39" s="144"/>
    </row>
    <row r="40" spans="1:10" s="98" customFormat="1" ht="15" customHeight="1">
      <c r="A40" s="118" t="s">
        <v>3</v>
      </c>
      <c r="B40" s="104" t="s">
        <v>44</v>
      </c>
      <c r="C40" s="103" t="s">
        <v>44</v>
      </c>
      <c r="D40" s="96" t="s">
        <v>44</v>
      </c>
      <c r="E40" s="96"/>
      <c r="F40" s="96" t="s">
        <v>44</v>
      </c>
      <c r="G40" s="96" t="s">
        <v>44</v>
      </c>
      <c r="H40" s="96" t="s">
        <v>44</v>
      </c>
      <c r="I40" s="124" t="s">
        <v>44</v>
      </c>
      <c r="J40" s="144"/>
    </row>
    <row r="41" spans="1:16" s="98" customFormat="1" ht="19.5" customHeight="1">
      <c r="A41" s="75" t="s">
        <v>237</v>
      </c>
      <c r="B41" s="104" t="s">
        <v>44</v>
      </c>
      <c r="C41" s="103">
        <v>221</v>
      </c>
      <c r="D41" s="96">
        <f aca="true" t="shared" si="0" ref="D41:D47">E41+F41+G41+H41+I41</f>
        <v>62361.28</v>
      </c>
      <c r="E41" s="96">
        <f>расчет6!F13</f>
        <v>62361.28</v>
      </c>
      <c r="F41" s="96"/>
      <c r="G41" s="96"/>
      <c r="H41" s="96">
        <v>0</v>
      </c>
      <c r="I41" s="122"/>
      <c r="J41" s="144"/>
      <c r="K41" s="137"/>
      <c r="M41" s="137"/>
      <c r="P41" s="137"/>
    </row>
    <row r="42" spans="1:16" s="98" customFormat="1" ht="19.5" customHeight="1">
      <c r="A42" s="75" t="s">
        <v>238</v>
      </c>
      <c r="B42" s="104"/>
      <c r="C42" s="103">
        <v>222</v>
      </c>
      <c r="D42" s="96">
        <f t="shared" si="0"/>
        <v>0</v>
      </c>
      <c r="E42" s="96">
        <v>0</v>
      </c>
      <c r="F42" s="96"/>
      <c r="G42" s="96"/>
      <c r="H42" s="96">
        <v>0</v>
      </c>
      <c r="I42" s="122"/>
      <c r="J42" s="144"/>
      <c r="P42" s="137"/>
    </row>
    <row r="43" spans="1:16" s="98" customFormat="1" ht="19.5" customHeight="1">
      <c r="A43" s="75" t="s">
        <v>239</v>
      </c>
      <c r="B43" s="104"/>
      <c r="C43" s="103">
        <v>223</v>
      </c>
      <c r="D43" s="96">
        <f t="shared" si="0"/>
        <v>1353838.2300000002</v>
      </c>
      <c r="E43" s="96">
        <f>'расчет6.3'!F13</f>
        <v>1246809.4200000002</v>
      </c>
      <c r="F43" s="96"/>
      <c r="G43" s="96"/>
      <c r="H43" s="96">
        <f>'расчет6.3'!F23</f>
        <v>107028.81</v>
      </c>
      <c r="I43" s="122"/>
      <c r="J43" s="144"/>
      <c r="K43" s="137"/>
      <c r="M43" s="137"/>
      <c r="P43" s="137"/>
    </row>
    <row r="44" spans="1:16" s="98" customFormat="1" ht="33" customHeight="1">
      <c r="A44" s="76" t="s">
        <v>240</v>
      </c>
      <c r="B44" s="104"/>
      <c r="C44" s="103">
        <v>225</v>
      </c>
      <c r="D44" s="96">
        <f t="shared" si="0"/>
        <v>241129.97019999998</v>
      </c>
      <c r="E44" s="96">
        <f>'расчет6.5'!E16</f>
        <v>201565.94999999998</v>
      </c>
      <c r="F44" s="96"/>
      <c r="G44" s="96"/>
      <c r="H44" s="96">
        <f>'расчет6.5'!E28</f>
        <v>39564.0202</v>
      </c>
      <c r="I44" s="122"/>
      <c r="J44" s="144"/>
      <c r="K44" s="137"/>
      <c r="M44" s="137"/>
      <c r="P44" s="137"/>
    </row>
    <row r="45" spans="1:16" s="98" customFormat="1" ht="19.5" customHeight="1">
      <c r="A45" s="77" t="s">
        <v>241</v>
      </c>
      <c r="B45" s="104"/>
      <c r="C45" s="103">
        <v>226</v>
      </c>
      <c r="D45" s="96">
        <f t="shared" si="0"/>
        <v>292544.98</v>
      </c>
      <c r="E45" s="96">
        <f>'расчет6.6'!D16</f>
        <v>219888.45</v>
      </c>
      <c r="F45" s="96"/>
      <c r="G45" s="96"/>
      <c r="H45" s="96">
        <f>'расчет6.6'!D33</f>
        <v>72656.53</v>
      </c>
      <c r="I45" s="122"/>
      <c r="J45" s="144"/>
      <c r="K45" s="137"/>
      <c r="M45" s="137"/>
      <c r="P45" s="137"/>
    </row>
    <row r="46" spans="1:16" s="98" customFormat="1" ht="34.5" customHeight="1">
      <c r="A46" s="75" t="s">
        <v>242</v>
      </c>
      <c r="B46" s="107"/>
      <c r="C46" s="104">
        <v>310</v>
      </c>
      <c r="D46" s="96">
        <f t="shared" si="0"/>
        <v>54933</v>
      </c>
      <c r="E46" s="96">
        <f>'расчет6.7'!E6</f>
        <v>13754</v>
      </c>
      <c r="F46" s="96"/>
      <c r="G46" s="96"/>
      <c r="H46" s="96">
        <f>'расчет6.7'!E14</f>
        <v>41179</v>
      </c>
      <c r="I46" s="122"/>
      <c r="J46" s="144"/>
      <c r="K46" s="137"/>
      <c r="M46" s="137"/>
      <c r="P46" s="137"/>
    </row>
    <row r="47" spans="1:10" s="98" customFormat="1" ht="33.75" customHeight="1">
      <c r="A47" s="75" t="s">
        <v>243</v>
      </c>
      <c r="B47" s="107" t="s">
        <v>44</v>
      </c>
      <c r="C47" s="104">
        <v>340</v>
      </c>
      <c r="D47" s="96">
        <f t="shared" si="0"/>
        <v>93832.03</v>
      </c>
      <c r="E47" s="96">
        <f>'расчет6.7'!E7</f>
        <v>4744.72</v>
      </c>
      <c r="F47" s="96"/>
      <c r="G47" s="96"/>
      <c r="H47" s="96">
        <f>'расчет6.7'!E18</f>
        <v>89087.31</v>
      </c>
      <c r="I47" s="122"/>
      <c r="J47" s="144"/>
    </row>
    <row r="48" spans="1:9" s="98" customFormat="1" ht="50.25" customHeight="1">
      <c r="A48" s="120" t="s">
        <v>83</v>
      </c>
      <c r="B48" s="106">
        <v>360</v>
      </c>
      <c r="C48" s="103">
        <v>800</v>
      </c>
      <c r="D48" s="147">
        <f>D49+D50+D51+D52</f>
        <v>40502.6</v>
      </c>
      <c r="E48" s="147">
        <f>E49+E50+E51+E52</f>
        <v>39468.96</v>
      </c>
      <c r="F48" s="147" t="s">
        <v>44</v>
      </c>
      <c r="G48" s="147" t="s">
        <v>44</v>
      </c>
      <c r="H48" s="147">
        <f>H49+H50+H51+H52</f>
        <v>1033.64</v>
      </c>
      <c r="I48" s="122" t="s">
        <v>44</v>
      </c>
    </row>
    <row r="49" spans="1:9" s="98" customFormat="1" ht="118.5" customHeight="1">
      <c r="A49" s="125" t="s">
        <v>264</v>
      </c>
      <c r="B49" s="103"/>
      <c r="C49" s="103">
        <v>831</v>
      </c>
      <c r="D49" s="111">
        <f>E49+F49+G49+H49</f>
        <v>2000</v>
      </c>
      <c r="E49" s="111">
        <v>2000</v>
      </c>
      <c r="F49" s="111"/>
      <c r="G49" s="111"/>
      <c r="H49" s="111">
        <v>0</v>
      </c>
      <c r="I49" s="116"/>
    </row>
    <row r="50" spans="1:9" s="98" customFormat="1" ht="50.25" customHeight="1">
      <c r="A50" s="125" t="s">
        <v>261</v>
      </c>
      <c r="B50" s="103"/>
      <c r="C50" s="103">
        <v>851</v>
      </c>
      <c r="D50" s="111">
        <f>E50+F50+G50+H50</f>
        <v>36666</v>
      </c>
      <c r="E50" s="111">
        <v>36666</v>
      </c>
      <c r="F50" s="111"/>
      <c r="G50" s="111"/>
      <c r="H50" s="111">
        <v>0</v>
      </c>
      <c r="I50" s="116"/>
    </row>
    <row r="51" spans="1:9" s="98" customFormat="1" ht="22.5" customHeight="1">
      <c r="A51" s="125" t="s">
        <v>262</v>
      </c>
      <c r="B51" s="103"/>
      <c r="C51" s="103">
        <v>852</v>
      </c>
      <c r="D51" s="111">
        <f>E51+F51+G51+H51</f>
        <v>0</v>
      </c>
      <c r="E51" s="111">
        <v>0</v>
      </c>
      <c r="F51" s="111"/>
      <c r="G51" s="111"/>
      <c r="H51" s="111">
        <v>0</v>
      </c>
      <c r="I51" s="116"/>
    </row>
    <row r="52" spans="1:9" s="98" customFormat="1" ht="20.25" customHeight="1">
      <c r="A52" s="103" t="s">
        <v>263</v>
      </c>
      <c r="B52" s="103"/>
      <c r="C52" s="103">
        <v>853</v>
      </c>
      <c r="D52" s="111">
        <f>E52+F52+G52+H52</f>
        <v>1836.6000000000001</v>
      </c>
      <c r="E52" s="111">
        <v>802.96</v>
      </c>
      <c r="F52" s="111"/>
      <c r="G52" s="111"/>
      <c r="H52" s="111">
        <f>расчет5!E23</f>
        <v>1033.64</v>
      </c>
      <c r="I52" s="116"/>
    </row>
    <row r="53" spans="1:9" s="98" customFormat="1" ht="33.75" customHeight="1">
      <c r="A53" s="109" t="s">
        <v>84</v>
      </c>
      <c r="B53" s="103">
        <v>400</v>
      </c>
      <c r="C53" s="103" t="s">
        <v>69</v>
      </c>
      <c r="D53" s="96">
        <f>E53</f>
        <v>353.8</v>
      </c>
      <c r="E53" s="96">
        <f>E55</f>
        <v>353.8</v>
      </c>
      <c r="F53" s="96" t="s">
        <v>44</v>
      </c>
      <c r="G53" s="96" t="s">
        <v>44</v>
      </c>
      <c r="H53" s="96" t="s">
        <v>44</v>
      </c>
      <c r="I53" s="122" t="s">
        <v>44</v>
      </c>
    </row>
    <row r="54" spans="1:9" s="98" customFormat="1" ht="15" customHeight="1">
      <c r="A54" s="114" t="s">
        <v>1</v>
      </c>
      <c r="B54" s="103" t="s">
        <v>44</v>
      </c>
      <c r="C54" s="103" t="s">
        <v>44</v>
      </c>
      <c r="D54" s="96" t="s">
        <v>44</v>
      </c>
      <c r="E54" s="96" t="s">
        <v>44</v>
      </c>
      <c r="F54" s="96" t="s">
        <v>44</v>
      </c>
      <c r="G54" s="96" t="s">
        <v>44</v>
      </c>
      <c r="H54" s="96" t="s">
        <v>44</v>
      </c>
      <c r="I54" s="122" t="s">
        <v>44</v>
      </c>
    </row>
    <row r="55" spans="1:9" s="117" customFormat="1" ht="33.75" customHeight="1">
      <c r="A55" s="109" t="s">
        <v>85</v>
      </c>
      <c r="B55" s="103">
        <v>410</v>
      </c>
      <c r="C55" s="103">
        <v>500</v>
      </c>
      <c r="D55" s="96">
        <f>E55</f>
        <v>353.8</v>
      </c>
      <c r="E55" s="96">
        <v>353.8</v>
      </c>
      <c r="F55" s="96" t="s">
        <v>44</v>
      </c>
      <c r="G55" s="96" t="s">
        <v>44</v>
      </c>
      <c r="H55" s="96" t="s">
        <v>44</v>
      </c>
      <c r="I55" s="122" t="s">
        <v>44</v>
      </c>
    </row>
    <row r="56" spans="1:9" s="98" customFormat="1" ht="33" customHeight="1">
      <c r="A56" s="109" t="s">
        <v>86</v>
      </c>
      <c r="B56" s="103">
        <v>411</v>
      </c>
      <c r="C56" s="103" t="s">
        <v>44</v>
      </c>
      <c r="D56" s="96">
        <f>E56</f>
        <v>353.8</v>
      </c>
      <c r="E56" s="96">
        <f>E55</f>
        <v>353.8</v>
      </c>
      <c r="F56" s="96" t="s">
        <v>44</v>
      </c>
      <c r="G56" s="96" t="s">
        <v>44</v>
      </c>
      <c r="H56" s="96" t="s">
        <v>44</v>
      </c>
      <c r="I56" s="122" t="s">
        <v>44</v>
      </c>
    </row>
    <row r="57" spans="1:9" s="98" customFormat="1" ht="21" customHeight="1">
      <c r="A57" s="114" t="s">
        <v>87</v>
      </c>
      <c r="B57" s="103">
        <v>412</v>
      </c>
      <c r="C57" s="103" t="s">
        <v>44</v>
      </c>
      <c r="D57" s="96" t="s">
        <v>44</v>
      </c>
      <c r="E57" s="96" t="s">
        <v>44</v>
      </c>
      <c r="F57" s="96" t="s">
        <v>44</v>
      </c>
      <c r="G57" s="96" t="s">
        <v>44</v>
      </c>
      <c r="H57" s="96" t="s">
        <v>44</v>
      </c>
      <c r="I57" s="122" t="s">
        <v>44</v>
      </c>
    </row>
    <row r="58" spans="1:9" s="98" customFormat="1" ht="33" customHeight="1">
      <c r="A58" s="109" t="s">
        <v>88</v>
      </c>
      <c r="B58" s="103">
        <v>420</v>
      </c>
      <c r="C58" s="103">
        <v>600</v>
      </c>
      <c r="D58" s="96" t="s">
        <v>44</v>
      </c>
      <c r="E58" s="96" t="s">
        <v>44</v>
      </c>
      <c r="F58" s="96" t="s">
        <v>44</v>
      </c>
      <c r="G58" s="96" t="s">
        <v>44</v>
      </c>
      <c r="H58" s="96" t="s">
        <v>44</v>
      </c>
      <c r="I58" s="122" t="s">
        <v>44</v>
      </c>
    </row>
    <row r="59" spans="1:9" s="98" customFormat="1" ht="35.25" customHeight="1">
      <c r="A59" s="109" t="s">
        <v>89</v>
      </c>
      <c r="B59" s="103">
        <v>421</v>
      </c>
      <c r="C59" s="114" t="s">
        <v>44</v>
      </c>
      <c r="D59" s="96" t="s">
        <v>44</v>
      </c>
      <c r="E59" s="96" t="s">
        <v>44</v>
      </c>
      <c r="F59" s="96" t="s">
        <v>44</v>
      </c>
      <c r="G59" s="96" t="s">
        <v>44</v>
      </c>
      <c r="H59" s="96" t="s">
        <v>44</v>
      </c>
      <c r="I59" s="122" t="s">
        <v>44</v>
      </c>
    </row>
    <row r="60" spans="1:9" ht="16.5">
      <c r="A60" s="114" t="s">
        <v>90</v>
      </c>
      <c r="B60" s="103">
        <v>422</v>
      </c>
      <c r="C60" s="103" t="s">
        <v>44</v>
      </c>
      <c r="D60" s="96" t="s">
        <v>44</v>
      </c>
      <c r="E60" s="96" t="s">
        <v>44</v>
      </c>
      <c r="F60" s="96" t="s">
        <v>44</v>
      </c>
      <c r="G60" s="96" t="s">
        <v>44</v>
      </c>
      <c r="H60" s="96" t="s">
        <v>44</v>
      </c>
      <c r="I60" s="122" t="s">
        <v>44</v>
      </c>
    </row>
    <row r="61" spans="1:9" ht="16.5">
      <c r="A61" s="127" t="s">
        <v>14</v>
      </c>
      <c r="B61" s="128">
        <v>500</v>
      </c>
      <c r="C61" s="128" t="s">
        <v>69</v>
      </c>
      <c r="D61" s="129">
        <f>H61</f>
        <v>3084.9</v>
      </c>
      <c r="E61" s="129"/>
      <c r="F61" s="129" t="s">
        <v>44</v>
      </c>
      <c r="G61" s="129" t="s">
        <v>44</v>
      </c>
      <c r="H61" s="273">
        <v>3084.9</v>
      </c>
      <c r="I61" s="130" t="s">
        <v>44</v>
      </c>
    </row>
  </sheetData>
  <sheetProtection/>
  <mergeCells count="10">
    <mergeCell ref="G8:G9"/>
    <mergeCell ref="H8:I8"/>
    <mergeCell ref="A6:A9"/>
    <mergeCell ref="B6:B9"/>
    <mergeCell ref="C6:C9"/>
    <mergeCell ref="D6:I6"/>
    <mergeCell ref="D7:D9"/>
    <mergeCell ref="E7:I7"/>
    <mergeCell ref="E8:E9"/>
    <mergeCell ref="F8:F9"/>
  </mergeCells>
  <printOptions horizontalCentered="1"/>
  <pageMargins left="0.46" right="0.23" top="0.4" bottom="0.5905511811023623" header="0" footer="0"/>
  <pageSetup horizontalDpi="600" verticalDpi="600" orientation="portrait" paperSize="9" scale="58" r:id="rId1"/>
  <rowBreaks count="1" manualBreakCount="1">
    <brk id="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BM61"/>
  <sheetViews>
    <sheetView zoomScale="80" zoomScaleNormal="80" zoomScalePageLayoutView="0" workbookViewId="0" topLeftCell="A1">
      <pane ySplit="10" topLeftCell="A23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34.00390625" style="126" customWidth="1"/>
    <col min="2" max="2" width="9.875" style="131" customWidth="1"/>
    <col min="3" max="3" width="16.125" style="132" customWidth="1"/>
    <col min="4" max="4" width="15.75390625" style="126" customWidth="1"/>
    <col min="5" max="5" width="18.625" style="126" customWidth="1"/>
    <col min="6" max="6" width="19.875" style="126" customWidth="1"/>
    <col min="7" max="7" width="19.125" style="126" customWidth="1"/>
    <col min="8" max="8" width="15.75390625" style="126" customWidth="1"/>
    <col min="9" max="9" width="14.375" style="126" customWidth="1"/>
    <col min="10" max="10" width="11.375" style="126" customWidth="1"/>
    <col min="11" max="11" width="13.125" style="126" bestFit="1" customWidth="1"/>
    <col min="12" max="12" width="9.00390625" style="126" customWidth="1"/>
    <col min="13" max="13" width="13.125" style="126" customWidth="1"/>
    <col min="14" max="15" width="9.00390625" style="126" customWidth="1"/>
    <col min="16" max="16" width="13.125" style="126" customWidth="1"/>
    <col min="17" max="16384" width="9.00390625" style="126" customWidth="1"/>
  </cols>
  <sheetData>
    <row r="1" spans="1:9" s="98" customFormat="1" ht="16.5">
      <c r="A1" s="237"/>
      <c r="B1" s="233"/>
      <c r="C1" s="233"/>
      <c r="D1" s="233"/>
      <c r="E1" s="233"/>
      <c r="F1" s="233"/>
      <c r="G1" s="233"/>
      <c r="H1" s="233"/>
      <c r="I1" s="237" t="s">
        <v>61</v>
      </c>
    </row>
    <row r="2" spans="1:9" s="98" customFormat="1" ht="17.25" customHeight="1">
      <c r="A2" s="238"/>
      <c r="B2" s="233"/>
      <c r="C2" s="233"/>
      <c r="D2" s="232"/>
      <c r="E2" s="238" t="s">
        <v>62</v>
      </c>
      <c r="F2" s="233"/>
      <c r="G2" s="233"/>
      <c r="H2" s="232"/>
      <c r="I2" s="232"/>
    </row>
    <row r="3" spans="1:9" s="98" customFormat="1" ht="19.5" customHeight="1">
      <c r="A3" s="238"/>
      <c r="B3" s="233"/>
      <c r="C3" s="233"/>
      <c r="D3" s="232"/>
      <c r="E3" s="238" t="s">
        <v>42</v>
      </c>
      <c r="F3" s="233"/>
      <c r="G3" s="233"/>
      <c r="H3" s="232"/>
      <c r="I3" s="232"/>
    </row>
    <row r="4" spans="1:9" s="98" customFormat="1" ht="16.5">
      <c r="A4" s="238"/>
      <c r="B4" s="233"/>
      <c r="C4" s="233"/>
      <c r="D4" s="232"/>
      <c r="E4" s="238" t="s">
        <v>317</v>
      </c>
      <c r="F4" s="233"/>
      <c r="G4" s="233"/>
      <c r="H4" s="232"/>
      <c r="I4" s="232"/>
    </row>
    <row r="5" spans="1:9" s="98" customFormat="1" ht="28.5" customHeight="1">
      <c r="A5" s="239" t="s">
        <v>44</v>
      </c>
      <c r="B5" s="233"/>
      <c r="C5" s="233"/>
      <c r="D5" s="233"/>
      <c r="E5" s="233"/>
      <c r="F5" s="233"/>
      <c r="G5" s="233"/>
      <c r="H5" s="233"/>
      <c r="I5" s="233"/>
    </row>
    <row r="6" spans="1:9" s="98" customFormat="1" ht="26.25" customHeight="1">
      <c r="A6" s="301" t="s">
        <v>0</v>
      </c>
      <c r="B6" s="301" t="s">
        <v>10</v>
      </c>
      <c r="C6" s="301" t="s">
        <v>38</v>
      </c>
      <c r="D6" s="306" t="s">
        <v>63</v>
      </c>
      <c r="E6" s="307"/>
      <c r="F6" s="307"/>
      <c r="G6" s="307"/>
      <c r="H6" s="307"/>
      <c r="I6" s="308"/>
    </row>
    <row r="7" spans="1:9" s="105" customFormat="1" ht="22.5" customHeight="1">
      <c r="A7" s="305"/>
      <c r="B7" s="305"/>
      <c r="C7" s="305"/>
      <c r="D7" s="306" t="s">
        <v>39</v>
      </c>
      <c r="E7" s="306" t="s">
        <v>1</v>
      </c>
      <c r="F7" s="307"/>
      <c r="G7" s="307"/>
      <c r="H7" s="307"/>
      <c r="I7" s="308"/>
    </row>
    <row r="8" spans="1:9" s="98" customFormat="1" ht="84.75" customHeight="1">
      <c r="A8" s="305"/>
      <c r="B8" s="305"/>
      <c r="C8" s="305"/>
      <c r="D8" s="309"/>
      <c r="E8" s="301" t="s">
        <v>64</v>
      </c>
      <c r="F8" s="301" t="s">
        <v>65</v>
      </c>
      <c r="G8" s="301" t="s">
        <v>66</v>
      </c>
      <c r="H8" s="303" t="s">
        <v>67</v>
      </c>
      <c r="I8" s="304"/>
    </row>
    <row r="9" spans="1:9" s="98" customFormat="1" ht="67.5" customHeight="1">
      <c r="A9" s="302"/>
      <c r="B9" s="302"/>
      <c r="C9" s="302"/>
      <c r="D9" s="309"/>
      <c r="E9" s="302"/>
      <c r="F9" s="302"/>
      <c r="G9" s="302"/>
      <c r="H9" s="240" t="s">
        <v>39</v>
      </c>
      <c r="I9" s="241" t="s">
        <v>68</v>
      </c>
    </row>
    <row r="10" spans="1:65" s="98" customFormat="1" ht="18.75" customHeight="1">
      <c r="A10" s="240">
        <v>1</v>
      </c>
      <c r="B10" s="240">
        <v>2</v>
      </c>
      <c r="C10" s="240">
        <v>3</v>
      </c>
      <c r="D10" s="240">
        <v>4</v>
      </c>
      <c r="E10" s="240">
        <v>5</v>
      </c>
      <c r="F10" s="240">
        <v>6</v>
      </c>
      <c r="G10" s="240">
        <v>7</v>
      </c>
      <c r="H10" s="240">
        <v>8</v>
      </c>
      <c r="I10" s="242">
        <v>9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</row>
    <row r="11" spans="1:65" s="98" customFormat="1" ht="33" customHeight="1">
      <c r="A11" s="243" t="s">
        <v>4</v>
      </c>
      <c r="B11" s="240">
        <v>100</v>
      </c>
      <c r="C11" s="240" t="s">
        <v>69</v>
      </c>
      <c r="D11" s="244">
        <v>3084.895742119849</v>
      </c>
      <c r="E11" s="245">
        <v>-0.00425788015127182</v>
      </c>
      <c r="F11" s="245"/>
      <c r="G11" s="245"/>
      <c r="H11" s="273">
        <v>3084.9</v>
      </c>
      <c r="I11" s="246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</row>
    <row r="12" spans="1:9" s="98" customFormat="1" ht="35.25" customHeight="1">
      <c r="A12" s="243" t="s">
        <v>70</v>
      </c>
      <c r="B12" s="240">
        <v>200</v>
      </c>
      <c r="C12" s="240" t="s">
        <v>13</v>
      </c>
      <c r="D12" s="145">
        <v>17806438.52</v>
      </c>
      <c r="E12" s="145">
        <v>16939649.87</v>
      </c>
      <c r="F12" s="245"/>
      <c r="G12" s="245"/>
      <c r="H12" s="145">
        <v>866788.65</v>
      </c>
      <c r="I12" s="247"/>
    </row>
    <row r="13" spans="1:9" s="98" customFormat="1" ht="18" customHeight="1">
      <c r="A13" s="248" t="s">
        <v>1</v>
      </c>
      <c r="B13" s="240" t="s">
        <v>44</v>
      </c>
      <c r="C13" s="240" t="s">
        <v>44</v>
      </c>
      <c r="D13" s="240" t="s">
        <v>44</v>
      </c>
      <c r="E13" s="240" t="s">
        <v>44</v>
      </c>
      <c r="F13" s="240" t="s">
        <v>44</v>
      </c>
      <c r="G13" s="240" t="s">
        <v>44</v>
      </c>
      <c r="H13" s="240" t="s">
        <v>44</v>
      </c>
      <c r="I13" s="249" t="s">
        <v>44</v>
      </c>
    </row>
    <row r="14" spans="1:9" s="117" customFormat="1" ht="23.25" customHeight="1">
      <c r="A14" s="243" t="s">
        <v>71</v>
      </c>
      <c r="B14" s="240">
        <v>210</v>
      </c>
      <c r="C14" s="240">
        <v>120</v>
      </c>
      <c r="D14" s="245">
        <v>240000</v>
      </c>
      <c r="E14" s="245" t="s">
        <v>69</v>
      </c>
      <c r="F14" s="245" t="s">
        <v>69</v>
      </c>
      <c r="G14" s="245" t="s">
        <v>69</v>
      </c>
      <c r="H14" s="245">
        <v>240000</v>
      </c>
      <c r="I14" s="250" t="s">
        <v>69</v>
      </c>
    </row>
    <row r="15" spans="1:9" s="117" customFormat="1" ht="32.25" customHeight="1">
      <c r="A15" s="243" t="s">
        <v>72</v>
      </c>
      <c r="B15" s="240">
        <v>220</v>
      </c>
      <c r="C15" s="240">
        <v>130</v>
      </c>
      <c r="D15" s="245">
        <v>17556438.52</v>
      </c>
      <c r="E15" s="245">
        <v>16939649.87</v>
      </c>
      <c r="F15" s="245" t="s">
        <v>69</v>
      </c>
      <c r="G15" s="245" t="s">
        <v>69</v>
      </c>
      <c r="H15" s="245">
        <v>616788.65</v>
      </c>
      <c r="I15" s="250" t="s">
        <v>44</v>
      </c>
    </row>
    <row r="16" spans="1:9" s="117" customFormat="1" ht="69.75" customHeight="1">
      <c r="A16" s="243" t="s">
        <v>73</v>
      </c>
      <c r="B16" s="240">
        <v>221</v>
      </c>
      <c r="C16" s="240" t="s">
        <v>44</v>
      </c>
      <c r="D16" s="245">
        <v>16939649.87</v>
      </c>
      <c r="E16" s="245">
        <v>16939649.87</v>
      </c>
      <c r="F16" s="245" t="s">
        <v>69</v>
      </c>
      <c r="G16" s="245" t="s">
        <v>69</v>
      </c>
      <c r="H16" s="245" t="s">
        <v>69</v>
      </c>
      <c r="I16" s="250" t="s">
        <v>69</v>
      </c>
    </row>
    <row r="17" spans="1:9" s="117" customFormat="1" ht="39.75" customHeight="1">
      <c r="A17" s="243"/>
      <c r="B17" s="240"/>
      <c r="C17" s="240"/>
      <c r="D17" s="245">
        <v>0</v>
      </c>
      <c r="E17" s="245">
        <v>0</v>
      </c>
      <c r="F17" s="245" t="s">
        <v>69</v>
      </c>
      <c r="G17" s="245" t="s">
        <v>69</v>
      </c>
      <c r="H17" s="245" t="s">
        <v>69</v>
      </c>
      <c r="I17" s="250" t="s">
        <v>69</v>
      </c>
    </row>
    <row r="18" spans="1:9" s="117" customFormat="1" ht="25.5" customHeight="1">
      <c r="A18" s="243" t="s">
        <v>74</v>
      </c>
      <c r="B18" s="240">
        <v>222</v>
      </c>
      <c r="C18" s="240">
        <v>0</v>
      </c>
      <c r="D18" s="245">
        <v>616788.65</v>
      </c>
      <c r="E18" s="245" t="s">
        <v>69</v>
      </c>
      <c r="F18" s="245" t="s">
        <v>69</v>
      </c>
      <c r="G18" s="245" t="s">
        <v>69</v>
      </c>
      <c r="H18" s="245">
        <v>616788.65</v>
      </c>
      <c r="I18" s="250"/>
    </row>
    <row r="19" spans="1:9" s="117" customFormat="1" ht="19.5" customHeight="1">
      <c r="A19" s="243" t="s">
        <v>5</v>
      </c>
      <c r="B19" s="240">
        <v>230</v>
      </c>
      <c r="C19" s="240">
        <v>140</v>
      </c>
      <c r="D19" s="245"/>
      <c r="E19" s="245" t="s">
        <v>69</v>
      </c>
      <c r="F19" s="245" t="s">
        <v>69</v>
      </c>
      <c r="G19" s="245" t="s">
        <v>69</v>
      </c>
      <c r="H19" s="245" t="s">
        <v>44</v>
      </c>
      <c r="I19" s="250" t="s">
        <v>69</v>
      </c>
    </row>
    <row r="20" spans="1:9" s="98" customFormat="1" ht="21" customHeight="1">
      <c r="A20" s="248" t="s">
        <v>75</v>
      </c>
      <c r="B20" s="240">
        <v>240</v>
      </c>
      <c r="C20" s="240">
        <v>150</v>
      </c>
      <c r="D20" s="245"/>
      <c r="E20" s="245" t="s">
        <v>69</v>
      </c>
      <c r="F20" s="245" t="s">
        <v>69</v>
      </c>
      <c r="G20" s="245" t="s">
        <v>69</v>
      </c>
      <c r="H20" s="245" t="s">
        <v>44</v>
      </c>
      <c r="I20" s="250" t="s">
        <v>69</v>
      </c>
    </row>
    <row r="21" spans="1:9" s="98" customFormat="1" ht="24" customHeight="1">
      <c r="A21" s="243" t="s">
        <v>76</v>
      </c>
      <c r="B21" s="240">
        <v>250</v>
      </c>
      <c r="C21" s="240"/>
      <c r="D21" s="245"/>
      <c r="E21" s="245" t="s">
        <v>69</v>
      </c>
      <c r="F21" s="245"/>
      <c r="G21" s="245"/>
      <c r="H21" s="245" t="s">
        <v>69</v>
      </c>
      <c r="I21" s="250" t="s">
        <v>69</v>
      </c>
    </row>
    <row r="22" spans="1:9" s="117" customFormat="1" ht="18" customHeight="1">
      <c r="A22" s="248" t="s">
        <v>7</v>
      </c>
      <c r="B22" s="240">
        <v>260</v>
      </c>
      <c r="C22" s="240">
        <v>180</v>
      </c>
      <c r="D22" s="245">
        <v>10000</v>
      </c>
      <c r="E22" s="245" t="s">
        <v>69</v>
      </c>
      <c r="F22" s="245"/>
      <c r="G22" s="245" t="s">
        <v>69</v>
      </c>
      <c r="H22" s="245">
        <v>10000</v>
      </c>
      <c r="I22" s="250"/>
    </row>
    <row r="23" spans="1:9" s="98" customFormat="1" ht="18.75" customHeight="1">
      <c r="A23" s="248" t="s">
        <v>6</v>
      </c>
      <c r="B23" s="240">
        <v>270</v>
      </c>
      <c r="C23" s="240" t="s">
        <v>69</v>
      </c>
      <c r="D23" s="245"/>
      <c r="E23" s="245" t="s">
        <v>69</v>
      </c>
      <c r="F23" s="245" t="s">
        <v>69</v>
      </c>
      <c r="G23" s="245" t="s">
        <v>69</v>
      </c>
      <c r="H23" s="245"/>
      <c r="I23" s="250" t="s">
        <v>69</v>
      </c>
    </row>
    <row r="24" spans="1:9" s="98" customFormat="1" ht="16.5" customHeight="1">
      <c r="A24" s="146" t="s">
        <v>77</v>
      </c>
      <c r="B24" s="240">
        <v>300</v>
      </c>
      <c r="C24" s="240" t="s">
        <v>69</v>
      </c>
      <c r="D24" s="145">
        <v>17806438.515742123</v>
      </c>
      <c r="E24" s="145">
        <v>16939649.86574212</v>
      </c>
      <c r="F24" s="245" t="s">
        <v>44</v>
      </c>
      <c r="G24" s="245" t="s">
        <v>44</v>
      </c>
      <c r="H24" s="145">
        <f>H26+H39</f>
        <v>869873.55</v>
      </c>
      <c r="I24" s="250" t="s">
        <v>44</v>
      </c>
    </row>
    <row r="25" spans="1:9" s="98" customFormat="1" ht="19.5" customHeight="1">
      <c r="A25" s="248" t="s">
        <v>1</v>
      </c>
      <c r="B25" s="240" t="s">
        <v>44</v>
      </c>
      <c r="C25" s="240" t="s">
        <v>44</v>
      </c>
      <c r="D25" s="245" t="s">
        <v>44</v>
      </c>
      <c r="E25" s="245" t="s">
        <v>44</v>
      </c>
      <c r="F25" s="245" t="s">
        <v>44</v>
      </c>
      <c r="G25" s="245" t="s">
        <v>44</v>
      </c>
      <c r="H25" s="245" t="s">
        <v>44</v>
      </c>
      <c r="I25" s="246" t="s">
        <v>44</v>
      </c>
    </row>
    <row r="26" spans="1:9" s="98" customFormat="1" ht="15.75" customHeight="1">
      <c r="A26" s="248" t="s">
        <v>78</v>
      </c>
      <c r="B26" s="240">
        <v>310</v>
      </c>
      <c r="C26" s="240">
        <v>100</v>
      </c>
      <c r="D26" s="245">
        <v>15293963.615622122</v>
      </c>
      <c r="E26" s="245">
        <v>15168513.615622122</v>
      </c>
      <c r="F26" s="245"/>
      <c r="G26" s="245"/>
      <c r="H26" s="245">
        <v>125450</v>
      </c>
      <c r="I26" s="246"/>
    </row>
    <row r="27" spans="1:9" s="117" customFormat="1" ht="15.75" customHeight="1">
      <c r="A27" s="251" t="s">
        <v>3</v>
      </c>
      <c r="B27" s="252" t="s">
        <v>44</v>
      </c>
      <c r="C27" s="240" t="s">
        <v>44</v>
      </c>
      <c r="D27" s="245" t="s">
        <v>44</v>
      </c>
      <c r="E27" s="245" t="s">
        <v>44</v>
      </c>
      <c r="F27" s="245" t="s">
        <v>44</v>
      </c>
      <c r="G27" s="245" t="s">
        <v>44</v>
      </c>
      <c r="H27" s="245" t="s">
        <v>44</v>
      </c>
      <c r="I27" s="246" t="s">
        <v>44</v>
      </c>
    </row>
    <row r="28" spans="1:10" s="117" customFormat="1" ht="15.75" customHeight="1">
      <c r="A28" s="75" t="s">
        <v>234</v>
      </c>
      <c r="B28" s="252"/>
      <c r="C28" s="240">
        <v>111</v>
      </c>
      <c r="D28" s="245">
        <v>11746664.065622121</v>
      </c>
      <c r="E28" s="245">
        <v>11650164.065622121</v>
      </c>
      <c r="F28" s="245"/>
      <c r="G28" s="245"/>
      <c r="H28" s="245">
        <v>96500</v>
      </c>
      <c r="I28" s="246"/>
      <c r="J28" s="144"/>
    </row>
    <row r="29" spans="1:10" s="117" customFormat="1" ht="32.25" customHeight="1">
      <c r="A29" s="75" t="s">
        <v>235</v>
      </c>
      <c r="B29" s="252"/>
      <c r="C29" s="240">
        <v>112</v>
      </c>
      <c r="D29" s="245">
        <v>6000</v>
      </c>
      <c r="E29" s="245">
        <v>6000</v>
      </c>
      <c r="F29" s="245"/>
      <c r="G29" s="245"/>
      <c r="H29" s="245">
        <v>0</v>
      </c>
      <c r="I29" s="247"/>
      <c r="J29" s="144"/>
    </row>
    <row r="30" spans="1:10" s="117" customFormat="1" ht="25.5" customHeight="1">
      <c r="A30" s="76" t="s">
        <v>236</v>
      </c>
      <c r="B30" s="252" t="s">
        <v>44</v>
      </c>
      <c r="C30" s="240">
        <v>119</v>
      </c>
      <c r="D30" s="245">
        <v>3541299.55</v>
      </c>
      <c r="E30" s="245">
        <v>3512349.55</v>
      </c>
      <c r="F30" s="245"/>
      <c r="G30" s="245"/>
      <c r="H30" s="245">
        <v>28950</v>
      </c>
      <c r="I30" s="250"/>
      <c r="J30" s="144"/>
    </row>
    <row r="31" spans="1:9" s="98" customFormat="1" ht="15" customHeight="1">
      <c r="A31" s="253" t="s">
        <v>79</v>
      </c>
      <c r="B31" s="240">
        <v>320</v>
      </c>
      <c r="C31" s="240">
        <v>300</v>
      </c>
      <c r="D31" s="245" t="s">
        <v>44</v>
      </c>
      <c r="E31" s="245" t="s">
        <v>44</v>
      </c>
      <c r="F31" s="245" t="s">
        <v>44</v>
      </c>
      <c r="G31" s="245" t="s">
        <v>44</v>
      </c>
      <c r="H31" s="245" t="s">
        <v>44</v>
      </c>
      <c r="I31" s="250" t="s">
        <v>44</v>
      </c>
    </row>
    <row r="32" spans="1:9" s="98" customFormat="1" ht="13.5" customHeight="1">
      <c r="A32" s="254" t="s">
        <v>3</v>
      </c>
      <c r="B32" s="240" t="s">
        <v>44</v>
      </c>
      <c r="C32" s="240" t="s">
        <v>44</v>
      </c>
      <c r="D32" s="245" t="s">
        <v>44</v>
      </c>
      <c r="E32" s="245" t="s">
        <v>44</v>
      </c>
      <c r="F32" s="245" t="s">
        <v>44</v>
      </c>
      <c r="G32" s="245" t="s">
        <v>44</v>
      </c>
      <c r="H32" s="245" t="s">
        <v>44</v>
      </c>
      <c r="I32" s="250" t="s">
        <v>44</v>
      </c>
    </row>
    <row r="33" spans="1:9" s="117" customFormat="1" ht="27.75" customHeight="1">
      <c r="A33" s="254" t="s">
        <v>44</v>
      </c>
      <c r="B33" s="240" t="s">
        <v>44</v>
      </c>
      <c r="C33" s="240" t="s">
        <v>44</v>
      </c>
      <c r="D33" s="245" t="s">
        <v>44</v>
      </c>
      <c r="E33" s="245" t="s">
        <v>44</v>
      </c>
      <c r="F33" s="245" t="s">
        <v>44</v>
      </c>
      <c r="G33" s="245" t="s">
        <v>44</v>
      </c>
      <c r="H33" s="245" t="s">
        <v>44</v>
      </c>
      <c r="I33" s="250" t="s">
        <v>44</v>
      </c>
    </row>
    <row r="34" spans="1:9" s="98" customFormat="1" ht="16.5" customHeight="1">
      <c r="A34" s="243" t="s">
        <v>80</v>
      </c>
      <c r="B34" s="240">
        <v>330</v>
      </c>
      <c r="C34" s="240">
        <v>400</v>
      </c>
      <c r="D34" s="255" t="s">
        <v>44</v>
      </c>
      <c r="E34" s="255" t="s">
        <v>44</v>
      </c>
      <c r="F34" s="255" t="s">
        <v>44</v>
      </c>
      <c r="G34" s="255" t="s">
        <v>44</v>
      </c>
      <c r="H34" s="255" t="s">
        <v>44</v>
      </c>
      <c r="I34" s="256" t="s">
        <v>44</v>
      </c>
    </row>
    <row r="35" spans="1:9" s="98" customFormat="1" ht="14.25" customHeight="1">
      <c r="A35" s="254" t="s">
        <v>3</v>
      </c>
      <c r="B35" s="240" t="s">
        <v>44</v>
      </c>
      <c r="C35" s="240" t="s">
        <v>44</v>
      </c>
      <c r="D35" s="245" t="s">
        <v>44</v>
      </c>
      <c r="E35" s="245" t="s">
        <v>44</v>
      </c>
      <c r="F35" s="245" t="s">
        <v>44</v>
      </c>
      <c r="G35" s="245" t="s">
        <v>44</v>
      </c>
      <c r="H35" s="245" t="s">
        <v>44</v>
      </c>
      <c r="I35" s="250" t="s">
        <v>44</v>
      </c>
    </row>
    <row r="36" spans="1:9" s="117" customFormat="1" ht="22.5" customHeight="1">
      <c r="A36" s="254" t="s">
        <v>44</v>
      </c>
      <c r="B36" s="240" t="s">
        <v>44</v>
      </c>
      <c r="C36" s="240" t="s">
        <v>44</v>
      </c>
      <c r="D36" s="245" t="s">
        <v>44</v>
      </c>
      <c r="E36" s="245" t="s">
        <v>44</v>
      </c>
      <c r="F36" s="245" t="s">
        <v>44</v>
      </c>
      <c r="G36" s="245" t="s">
        <v>44</v>
      </c>
      <c r="H36" s="245" t="s">
        <v>44</v>
      </c>
      <c r="I36" s="250" t="s">
        <v>44</v>
      </c>
    </row>
    <row r="37" spans="1:9" s="98" customFormat="1" ht="15" customHeight="1">
      <c r="A37" s="248" t="s">
        <v>81</v>
      </c>
      <c r="B37" s="240">
        <v>340</v>
      </c>
      <c r="C37" s="240">
        <v>800</v>
      </c>
      <c r="D37" s="245" t="s">
        <v>44</v>
      </c>
      <c r="E37" s="245" t="s">
        <v>44</v>
      </c>
      <c r="F37" s="245" t="s">
        <v>44</v>
      </c>
      <c r="G37" s="245" t="s">
        <v>44</v>
      </c>
      <c r="H37" s="245" t="s">
        <v>44</v>
      </c>
      <c r="I37" s="250" t="s">
        <v>44</v>
      </c>
    </row>
    <row r="38" spans="1:9" s="98" customFormat="1" ht="27" customHeight="1">
      <c r="A38" s="248" t="s">
        <v>3</v>
      </c>
      <c r="B38" s="240" t="s">
        <v>44</v>
      </c>
      <c r="C38" s="240" t="s">
        <v>44</v>
      </c>
      <c r="D38" s="245" t="s">
        <v>44</v>
      </c>
      <c r="E38" s="245" t="s">
        <v>44</v>
      </c>
      <c r="F38" s="245" t="s">
        <v>44</v>
      </c>
      <c r="G38" s="245" t="s">
        <v>44</v>
      </c>
      <c r="H38" s="245" t="s">
        <v>44</v>
      </c>
      <c r="I38" s="250" t="s">
        <v>44</v>
      </c>
    </row>
    <row r="39" spans="1:10" s="98" customFormat="1" ht="15" customHeight="1">
      <c r="A39" s="243" t="s">
        <v>82</v>
      </c>
      <c r="B39" s="240">
        <v>350</v>
      </c>
      <c r="C39" s="240">
        <v>244</v>
      </c>
      <c r="D39" s="147">
        <v>2475732.2100000004</v>
      </c>
      <c r="E39" s="147">
        <v>1734393.5599999998</v>
      </c>
      <c r="F39" s="147"/>
      <c r="G39" s="147"/>
      <c r="H39" s="147">
        <f>H43+H46+H47</f>
        <v>744423.55</v>
      </c>
      <c r="I39" s="257"/>
      <c r="J39" s="144"/>
    </row>
    <row r="40" spans="1:10" s="98" customFormat="1" ht="19.5" customHeight="1">
      <c r="A40" s="251" t="s">
        <v>3</v>
      </c>
      <c r="B40" s="258" t="s">
        <v>44</v>
      </c>
      <c r="C40" s="240" t="s">
        <v>44</v>
      </c>
      <c r="D40" s="255" t="s">
        <v>44</v>
      </c>
      <c r="E40" s="255"/>
      <c r="F40" s="255" t="s">
        <v>44</v>
      </c>
      <c r="G40" s="255" t="s">
        <v>44</v>
      </c>
      <c r="H40" s="255" t="s">
        <v>44</v>
      </c>
      <c r="I40" s="259" t="s">
        <v>44</v>
      </c>
      <c r="J40" s="144"/>
    </row>
    <row r="41" spans="1:16" s="98" customFormat="1" ht="19.5" customHeight="1">
      <c r="A41" s="75" t="s">
        <v>237</v>
      </c>
      <c r="B41" s="258" t="s">
        <v>44</v>
      </c>
      <c r="C41" s="240">
        <v>221</v>
      </c>
      <c r="D41" s="255">
        <v>74368</v>
      </c>
      <c r="E41" s="255">
        <v>74368</v>
      </c>
      <c r="F41" s="255"/>
      <c r="G41" s="255"/>
      <c r="H41" s="255">
        <v>0</v>
      </c>
      <c r="I41" s="256"/>
      <c r="J41" s="144"/>
      <c r="K41" s="137"/>
      <c r="M41" s="137"/>
      <c r="P41" s="137"/>
    </row>
    <row r="42" spans="1:16" s="98" customFormat="1" ht="19.5" customHeight="1">
      <c r="A42" s="75" t="s">
        <v>238</v>
      </c>
      <c r="B42" s="258"/>
      <c r="C42" s="240">
        <v>222</v>
      </c>
      <c r="D42" s="255">
        <v>0</v>
      </c>
      <c r="E42" s="255">
        <v>0</v>
      </c>
      <c r="F42" s="255"/>
      <c r="G42" s="255"/>
      <c r="H42" s="255">
        <v>0</v>
      </c>
      <c r="I42" s="256"/>
      <c r="J42" s="144"/>
      <c r="P42" s="137"/>
    </row>
    <row r="43" spans="1:16" s="98" customFormat="1" ht="24" customHeight="1">
      <c r="A43" s="75" t="s">
        <v>239</v>
      </c>
      <c r="B43" s="258"/>
      <c r="C43" s="240">
        <v>223</v>
      </c>
      <c r="D43" s="255">
        <v>1734754.6</v>
      </c>
      <c r="E43" s="255">
        <v>1301315.95</v>
      </c>
      <c r="F43" s="255"/>
      <c r="G43" s="255"/>
      <c r="H43" s="255">
        <v>433438.65</v>
      </c>
      <c r="I43" s="256"/>
      <c r="J43" s="144"/>
      <c r="K43" s="137"/>
      <c r="M43" s="137"/>
      <c r="P43" s="137"/>
    </row>
    <row r="44" spans="1:16" s="98" customFormat="1" ht="19.5" customHeight="1">
      <c r="A44" s="76" t="s">
        <v>240</v>
      </c>
      <c r="B44" s="258"/>
      <c r="C44" s="240">
        <v>225</v>
      </c>
      <c r="D44" s="255">
        <v>71644.41</v>
      </c>
      <c r="E44" s="255">
        <v>71644.41</v>
      </c>
      <c r="F44" s="255"/>
      <c r="G44" s="255"/>
      <c r="H44" s="255">
        <v>0</v>
      </c>
      <c r="I44" s="256"/>
      <c r="J44" s="144"/>
      <c r="K44" s="137"/>
      <c r="M44" s="137"/>
      <c r="P44" s="137"/>
    </row>
    <row r="45" spans="1:16" s="98" customFormat="1" ht="24.75" customHeight="1">
      <c r="A45" s="77" t="s">
        <v>241</v>
      </c>
      <c r="B45" s="258"/>
      <c r="C45" s="240">
        <v>226</v>
      </c>
      <c r="D45" s="255">
        <v>279502.77</v>
      </c>
      <c r="E45" s="255">
        <v>279502.77</v>
      </c>
      <c r="F45" s="255"/>
      <c r="G45" s="255"/>
      <c r="H45" s="255">
        <v>0</v>
      </c>
      <c r="I45" s="256"/>
      <c r="J45" s="144"/>
      <c r="K45" s="137"/>
      <c r="M45" s="137"/>
      <c r="P45" s="137"/>
    </row>
    <row r="46" spans="1:16" s="98" customFormat="1" ht="33.75" customHeight="1">
      <c r="A46" s="75" t="s">
        <v>242</v>
      </c>
      <c r="B46" s="242"/>
      <c r="C46" s="258">
        <v>310</v>
      </c>
      <c r="D46" s="255">
        <v>150000</v>
      </c>
      <c r="E46" s="255">
        <v>0</v>
      </c>
      <c r="F46" s="255"/>
      <c r="G46" s="255"/>
      <c r="H46" s="255">
        <v>150000</v>
      </c>
      <c r="I46" s="256"/>
      <c r="J46" s="144"/>
      <c r="K46" s="137"/>
      <c r="M46" s="137"/>
      <c r="P46" s="137"/>
    </row>
    <row r="47" spans="1:10" s="98" customFormat="1" ht="32.25" customHeight="1">
      <c r="A47" s="75" t="s">
        <v>243</v>
      </c>
      <c r="B47" s="242" t="s">
        <v>44</v>
      </c>
      <c r="C47" s="258">
        <v>340</v>
      </c>
      <c r="D47" s="255">
        <v>165462.43</v>
      </c>
      <c r="E47" s="255">
        <v>7562.43</v>
      </c>
      <c r="F47" s="255"/>
      <c r="G47" s="255"/>
      <c r="H47" s="255">
        <f>157900+3084.9</f>
        <v>160984.9</v>
      </c>
      <c r="I47" s="256"/>
      <c r="J47" s="144"/>
    </row>
    <row r="48" spans="1:9" s="98" customFormat="1" ht="62.25" customHeight="1">
      <c r="A48" s="253" t="s">
        <v>83</v>
      </c>
      <c r="B48" s="260">
        <v>360</v>
      </c>
      <c r="C48" s="240">
        <v>800</v>
      </c>
      <c r="D48" s="147">
        <v>36742.69012</v>
      </c>
      <c r="E48" s="147">
        <v>36742.69012</v>
      </c>
      <c r="F48" s="147" t="s">
        <v>44</v>
      </c>
      <c r="G48" s="147" t="s">
        <v>44</v>
      </c>
      <c r="H48" s="147">
        <v>0</v>
      </c>
      <c r="I48" s="256" t="s">
        <v>44</v>
      </c>
    </row>
    <row r="49" spans="1:9" s="98" customFormat="1" ht="27" customHeight="1">
      <c r="A49" s="261" t="s">
        <v>264</v>
      </c>
      <c r="B49" s="240"/>
      <c r="C49" s="240">
        <v>831</v>
      </c>
      <c r="D49" s="245">
        <v>0</v>
      </c>
      <c r="E49" s="245">
        <v>0</v>
      </c>
      <c r="F49" s="245"/>
      <c r="G49" s="245"/>
      <c r="H49" s="245">
        <v>0</v>
      </c>
      <c r="I49" s="250"/>
    </row>
    <row r="50" spans="1:9" s="98" customFormat="1" ht="15.75" customHeight="1">
      <c r="A50" s="261" t="s">
        <v>261</v>
      </c>
      <c r="B50" s="240"/>
      <c r="C50" s="240">
        <v>851</v>
      </c>
      <c r="D50" s="245">
        <v>36742.69012</v>
      </c>
      <c r="E50" s="245">
        <v>36742.69012</v>
      </c>
      <c r="F50" s="245"/>
      <c r="G50" s="245"/>
      <c r="H50" s="245">
        <v>0</v>
      </c>
      <c r="I50" s="250"/>
    </row>
    <row r="51" spans="1:9" s="98" customFormat="1" ht="20.25" customHeight="1">
      <c r="A51" s="261" t="s">
        <v>262</v>
      </c>
      <c r="B51" s="240"/>
      <c r="C51" s="240">
        <v>852</v>
      </c>
      <c r="D51" s="245">
        <v>0</v>
      </c>
      <c r="E51" s="245">
        <v>0</v>
      </c>
      <c r="F51" s="245"/>
      <c r="G51" s="245"/>
      <c r="H51" s="245">
        <v>0</v>
      </c>
      <c r="I51" s="250"/>
    </row>
    <row r="52" spans="1:9" s="98" customFormat="1" ht="33.75" customHeight="1">
      <c r="A52" s="240" t="s">
        <v>263</v>
      </c>
      <c r="B52" s="240"/>
      <c r="C52" s="240">
        <v>853</v>
      </c>
      <c r="D52" s="245">
        <v>0</v>
      </c>
      <c r="E52" s="245">
        <v>0</v>
      </c>
      <c r="F52" s="245"/>
      <c r="G52" s="245"/>
      <c r="H52" s="245">
        <v>0</v>
      </c>
      <c r="I52" s="250"/>
    </row>
    <row r="53" spans="1:9" s="98" customFormat="1" ht="15" customHeight="1">
      <c r="A53" s="243" t="s">
        <v>84</v>
      </c>
      <c r="B53" s="240">
        <v>400</v>
      </c>
      <c r="C53" s="240" t="s">
        <v>69</v>
      </c>
      <c r="D53" s="255">
        <v>0</v>
      </c>
      <c r="E53" s="255">
        <v>0</v>
      </c>
      <c r="F53" s="255" t="s">
        <v>44</v>
      </c>
      <c r="G53" s="255" t="s">
        <v>44</v>
      </c>
      <c r="H53" s="255" t="s">
        <v>44</v>
      </c>
      <c r="I53" s="256" t="s">
        <v>44</v>
      </c>
    </row>
    <row r="54" spans="1:9" s="98" customFormat="1" ht="24" customHeight="1">
      <c r="A54" s="248" t="s">
        <v>1</v>
      </c>
      <c r="B54" s="240" t="s">
        <v>44</v>
      </c>
      <c r="C54" s="240" t="s">
        <v>44</v>
      </c>
      <c r="D54" s="255" t="s">
        <v>44</v>
      </c>
      <c r="E54" s="255" t="s">
        <v>44</v>
      </c>
      <c r="F54" s="255" t="s">
        <v>44</v>
      </c>
      <c r="G54" s="255" t="s">
        <v>44</v>
      </c>
      <c r="H54" s="255" t="s">
        <v>44</v>
      </c>
      <c r="I54" s="256" t="s">
        <v>44</v>
      </c>
    </row>
    <row r="55" spans="1:9" s="117" customFormat="1" ht="23.25" customHeight="1">
      <c r="A55" s="243" t="s">
        <v>85</v>
      </c>
      <c r="B55" s="240">
        <v>410</v>
      </c>
      <c r="C55" s="240">
        <v>500</v>
      </c>
      <c r="D55" s="255">
        <v>0</v>
      </c>
      <c r="E55" s="255">
        <v>0</v>
      </c>
      <c r="F55" s="255" t="s">
        <v>44</v>
      </c>
      <c r="G55" s="255" t="s">
        <v>44</v>
      </c>
      <c r="H55" s="255" t="s">
        <v>44</v>
      </c>
      <c r="I55" s="256" t="s">
        <v>44</v>
      </c>
    </row>
    <row r="56" spans="1:9" s="98" customFormat="1" ht="21" customHeight="1">
      <c r="A56" s="243" t="s">
        <v>86</v>
      </c>
      <c r="B56" s="240">
        <v>411</v>
      </c>
      <c r="C56" s="240" t="s">
        <v>44</v>
      </c>
      <c r="D56" s="255">
        <v>0</v>
      </c>
      <c r="E56" s="255">
        <v>0</v>
      </c>
      <c r="F56" s="255" t="s">
        <v>44</v>
      </c>
      <c r="G56" s="255" t="s">
        <v>44</v>
      </c>
      <c r="H56" s="255" t="s">
        <v>44</v>
      </c>
      <c r="I56" s="256" t="s">
        <v>44</v>
      </c>
    </row>
    <row r="57" spans="1:9" s="98" customFormat="1" ht="21" customHeight="1">
      <c r="A57" s="248" t="s">
        <v>87</v>
      </c>
      <c r="B57" s="240">
        <v>412</v>
      </c>
      <c r="C57" s="240" t="s">
        <v>44</v>
      </c>
      <c r="D57" s="255" t="s">
        <v>44</v>
      </c>
      <c r="E57" s="255" t="s">
        <v>44</v>
      </c>
      <c r="F57" s="255" t="s">
        <v>44</v>
      </c>
      <c r="G57" s="255" t="s">
        <v>44</v>
      </c>
      <c r="H57" s="255" t="s">
        <v>44</v>
      </c>
      <c r="I57" s="256" t="s">
        <v>44</v>
      </c>
    </row>
    <row r="58" spans="1:9" s="98" customFormat="1" ht="22.5" customHeight="1">
      <c r="A58" s="243" t="s">
        <v>88</v>
      </c>
      <c r="B58" s="240">
        <v>420</v>
      </c>
      <c r="C58" s="240">
        <v>600</v>
      </c>
      <c r="D58" s="255" t="s">
        <v>44</v>
      </c>
      <c r="E58" s="255" t="s">
        <v>44</v>
      </c>
      <c r="F58" s="255" t="s">
        <v>44</v>
      </c>
      <c r="G58" s="255" t="s">
        <v>44</v>
      </c>
      <c r="H58" s="255" t="s">
        <v>44</v>
      </c>
      <c r="I58" s="256" t="s">
        <v>44</v>
      </c>
    </row>
    <row r="59" spans="1:9" s="98" customFormat="1" ht="33">
      <c r="A59" s="243" t="s">
        <v>89</v>
      </c>
      <c r="B59" s="240">
        <v>421</v>
      </c>
      <c r="C59" s="248" t="s">
        <v>44</v>
      </c>
      <c r="D59" s="255" t="s">
        <v>44</v>
      </c>
      <c r="E59" s="255" t="s">
        <v>44</v>
      </c>
      <c r="F59" s="255" t="s">
        <v>44</v>
      </c>
      <c r="G59" s="255" t="s">
        <v>44</v>
      </c>
      <c r="H59" s="255" t="s">
        <v>44</v>
      </c>
      <c r="I59" s="256" t="s">
        <v>44</v>
      </c>
    </row>
    <row r="60" spans="1:9" ht="16.5">
      <c r="A60" s="248" t="s">
        <v>90</v>
      </c>
      <c r="B60" s="240">
        <v>422</v>
      </c>
      <c r="C60" s="240" t="s">
        <v>44</v>
      </c>
      <c r="D60" s="255" t="s">
        <v>44</v>
      </c>
      <c r="E60" s="255" t="s">
        <v>44</v>
      </c>
      <c r="F60" s="255" t="s">
        <v>44</v>
      </c>
      <c r="G60" s="255" t="s">
        <v>44</v>
      </c>
      <c r="H60" s="255" t="s">
        <v>44</v>
      </c>
      <c r="I60" s="256" t="s">
        <v>44</v>
      </c>
    </row>
    <row r="61" spans="1:9" ht="16.5">
      <c r="A61" s="262" t="s">
        <v>14</v>
      </c>
      <c r="B61" s="263">
        <v>500</v>
      </c>
      <c r="C61" s="263" t="s">
        <v>69</v>
      </c>
      <c r="D61" s="264" t="s">
        <v>44</v>
      </c>
      <c r="E61" s="264"/>
      <c r="F61" s="264" t="s">
        <v>44</v>
      </c>
      <c r="G61" s="264" t="s">
        <v>44</v>
      </c>
      <c r="H61" s="264" t="s">
        <v>44</v>
      </c>
      <c r="I61" s="265" t="s">
        <v>44</v>
      </c>
    </row>
  </sheetData>
  <sheetProtection/>
  <mergeCells count="10">
    <mergeCell ref="G8:G9"/>
    <mergeCell ref="H8:I8"/>
    <mergeCell ref="A6:A9"/>
    <mergeCell ref="B6:B9"/>
    <mergeCell ref="C6:C9"/>
    <mergeCell ref="D6:I6"/>
    <mergeCell ref="D7:D9"/>
    <mergeCell ref="E7:I7"/>
    <mergeCell ref="E8:E9"/>
    <mergeCell ref="F8:F9"/>
  </mergeCells>
  <printOptions horizontalCentered="1"/>
  <pageMargins left="0.25" right="0.23" top="0.18" bottom="0.24" header="0.17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BM61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34.00390625" style="126" customWidth="1"/>
    <col min="2" max="2" width="9.875" style="131" customWidth="1"/>
    <col min="3" max="3" width="16.125" style="132" customWidth="1"/>
    <col min="4" max="4" width="15.75390625" style="126" customWidth="1"/>
    <col min="5" max="5" width="18.625" style="126" customWidth="1"/>
    <col min="6" max="6" width="19.875" style="126" customWidth="1"/>
    <col min="7" max="7" width="19.125" style="126" customWidth="1"/>
    <col min="8" max="8" width="15.75390625" style="126" customWidth="1"/>
    <col min="9" max="9" width="14.375" style="126" customWidth="1"/>
    <col min="10" max="10" width="11.375" style="126" customWidth="1"/>
    <col min="11" max="11" width="13.125" style="126" bestFit="1" customWidth="1"/>
    <col min="12" max="12" width="9.00390625" style="126" customWidth="1"/>
    <col min="13" max="13" width="13.125" style="126" customWidth="1"/>
    <col min="14" max="15" width="9.00390625" style="126" customWidth="1"/>
    <col min="16" max="16" width="13.125" style="126" customWidth="1"/>
    <col min="17" max="16384" width="9.00390625" style="126" customWidth="1"/>
  </cols>
  <sheetData>
    <row r="1" spans="1:9" s="98" customFormat="1" ht="16.5">
      <c r="A1" s="237"/>
      <c r="B1" s="233"/>
      <c r="C1" s="233"/>
      <c r="D1" s="233"/>
      <c r="E1" s="233"/>
      <c r="F1" s="233"/>
      <c r="G1" s="233"/>
      <c r="H1" s="233"/>
      <c r="I1" s="237" t="s">
        <v>61</v>
      </c>
    </row>
    <row r="2" spans="1:9" s="98" customFormat="1" ht="17.25" customHeight="1">
      <c r="A2" s="238"/>
      <c r="B2" s="233"/>
      <c r="C2" s="233"/>
      <c r="D2" s="232"/>
      <c r="E2" s="238" t="s">
        <v>62</v>
      </c>
      <c r="F2" s="233"/>
      <c r="G2" s="233"/>
      <c r="H2" s="232"/>
      <c r="I2" s="232"/>
    </row>
    <row r="3" spans="1:9" s="98" customFormat="1" ht="19.5" customHeight="1">
      <c r="A3" s="238"/>
      <c r="B3" s="233"/>
      <c r="C3" s="233"/>
      <c r="D3" s="232"/>
      <c r="E3" s="238" t="s">
        <v>42</v>
      </c>
      <c r="F3" s="233"/>
      <c r="G3" s="233"/>
      <c r="H3" s="232"/>
      <c r="I3" s="232"/>
    </row>
    <row r="4" spans="1:9" s="98" customFormat="1" ht="16.5">
      <c r="A4" s="238"/>
      <c r="B4" s="233"/>
      <c r="C4" s="233"/>
      <c r="D4" s="232"/>
      <c r="E4" s="238" t="s">
        <v>318</v>
      </c>
      <c r="F4" s="233"/>
      <c r="G4" s="233"/>
      <c r="H4" s="232"/>
      <c r="I4" s="232"/>
    </row>
    <row r="5" spans="1:9" s="98" customFormat="1" ht="28.5" customHeight="1">
      <c r="A5" s="239" t="s">
        <v>44</v>
      </c>
      <c r="B5" s="233"/>
      <c r="C5" s="233"/>
      <c r="D5" s="233"/>
      <c r="E5" s="233"/>
      <c r="F5" s="233"/>
      <c r="G5" s="233"/>
      <c r="H5" s="233"/>
      <c r="I5" s="233"/>
    </row>
    <row r="6" spans="1:9" s="98" customFormat="1" ht="26.25" customHeight="1">
      <c r="A6" s="301" t="s">
        <v>0</v>
      </c>
      <c r="B6" s="301" t="s">
        <v>10</v>
      </c>
      <c r="C6" s="301" t="s">
        <v>38</v>
      </c>
      <c r="D6" s="306" t="s">
        <v>63</v>
      </c>
      <c r="E6" s="307"/>
      <c r="F6" s="307"/>
      <c r="G6" s="307"/>
      <c r="H6" s="307"/>
      <c r="I6" s="308"/>
    </row>
    <row r="7" spans="1:9" s="105" customFormat="1" ht="22.5" customHeight="1">
      <c r="A7" s="305"/>
      <c r="B7" s="305"/>
      <c r="C7" s="305"/>
      <c r="D7" s="306" t="s">
        <v>39</v>
      </c>
      <c r="E7" s="306" t="s">
        <v>1</v>
      </c>
      <c r="F7" s="307"/>
      <c r="G7" s="307"/>
      <c r="H7" s="307"/>
      <c r="I7" s="308"/>
    </row>
    <row r="8" spans="1:9" s="98" customFormat="1" ht="84.75" customHeight="1">
      <c r="A8" s="305"/>
      <c r="B8" s="305"/>
      <c r="C8" s="305"/>
      <c r="D8" s="309"/>
      <c r="E8" s="301" t="s">
        <v>64</v>
      </c>
      <c r="F8" s="301" t="s">
        <v>65</v>
      </c>
      <c r="G8" s="301" t="s">
        <v>66</v>
      </c>
      <c r="H8" s="303" t="s">
        <v>67</v>
      </c>
      <c r="I8" s="304"/>
    </row>
    <row r="9" spans="1:9" s="98" customFormat="1" ht="67.5" customHeight="1">
      <c r="A9" s="302"/>
      <c r="B9" s="302"/>
      <c r="C9" s="302"/>
      <c r="D9" s="309"/>
      <c r="E9" s="302"/>
      <c r="F9" s="302"/>
      <c r="G9" s="302"/>
      <c r="H9" s="240" t="s">
        <v>39</v>
      </c>
      <c r="I9" s="241" t="s">
        <v>68</v>
      </c>
    </row>
    <row r="10" spans="1:65" s="98" customFormat="1" ht="18.75" customHeight="1">
      <c r="A10" s="240">
        <v>1</v>
      </c>
      <c r="B10" s="240">
        <v>2</v>
      </c>
      <c r="C10" s="240">
        <v>3</v>
      </c>
      <c r="D10" s="240">
        <v>4</v>
      </c>
      <c r="E10" s="240">
        <v>5</v>
      </c>
      <c r="F10" s="240">
        <v>6</v>
      </c>
      <c r="G10" s="240">
        <v>7</v>
      </c>
      <c r="H10" s="240">
        <v>8</v>
      </c>
      <c r="I10" s="242">
        <v>9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</row>
    <row r="11" spans="1:65" s="98" customFormat="1" ht="33" customHeight="1">
      <c r="A11" s="243" t="s">
        <v>4</v>
      </c>
      <c r="B11" s="240">
        <v>100</v>
      </c>
      <c r="C11" s="240" t="s">
        <v>69</v>
      </c>
      <c r="D11" s="244">
        <v>-0.00425788015127182</v>
      </c>
      <c r="E11" s="245">
        <v>-0.00425788015127182</v>
      </c>
      <c r="F11" s="245"/>
      <c r="G11" s="245"/>
      <c r="H11" s="245">
        <v>0</v>
      </c>
      <c r="I11" s="246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</row>
    <row r="12" spans="1:9" s="98" customFormat="1" ht="35.25" customHeight="1">
      <c r="A12" s="243" t="s">
        <v>70</v>
      </c>
      <c r="B12" s="240">
        <v>200</v>
      </c>
      <c r="C12" s="240" t="s">
        <v>13</v>
      </c>
      <c r="D12" s="145">
        <v>17806438.52</v>
      </c>
      <c r="E12" s="145">
        <v>16939649.87</v>
      </c>
      <c r="F12" s="245"/>
      <c r="G12" s="245"/>
      <c r="H12" s="145">
        <v>866788.65</v>
      </c>
      <c r="I12" s="247"/>
    </row>
    <row r="13" spans="1:9" s="98" customFormat="1" ht="18" customHeight="1">
      <c r="A13" s="248" t="s">
        <v>1</v>
      </c>
      <c r="B13" s="240" t="s">
        <v>44</v>
      </c>
      <c r="C13" s="240" t="s">
        <v>44</v>
      </c>
      <c r="D13" s="240" t="s">
        <v>44</v>
      </c>
      <c r="E13" s="240" t="s">
        <v>44</v>
      </c>
      <c r="F13" s="240" t="s">
        <v>44</v>
      </c>
      <c r="G13" s="240" t="s">
        <v>44</v>
      </c>
      <c r="H13" s="240" t="s">
        <v>44</v>
      </c>
      <c r="I13" s="249" t="s">
        <v>44</v>
      </c>
    </row>
    <row r="14" spans="1:9" s="117" customFormat="1" ht="23.25" customHeight="1">
      <c r="A14" s="243" t="s">
        <v>71</v>
      </c>
      <c r="B14" s="240">
        <v>210</v>
      </c>
      <c r="C14" s="240">
        <v>120</v>
      </c>
      <c r="D14" s="245">
        <v>240000</v>
      </c>
      <c r="E14" s="245" t="s">
        <v>69</v>
      </c>
      <c r="F14" s="245" t="s">
        <v>69</v>
      </c>
      <c r="G14" s="245" t="s">
        <v>69</v>
      </c>
      <c r="H14" s="245">
        <v>240000</v>
      </c>
      <c r="I14" s="250" t="s">
        <v>69</v>
      </c>
    </row>
    <row r="15" spans="1:9" s="117" customFormat="1" ht="32.25" customHeight="1">
      <c r="A15" s="243" t="s">
        <v>72</v>
      </c>
      <c r="B15" s="240">
        <v>220</v>
      </c>
      <c r="C15" s="240">
        <v>130</v>
      </c>
      <c r="D15" s="245">
        <v>17556438.52</v>
      </c>
      <c r="E15" s="245">
        <v>16939649.87</v>
      </c>
      <c r="F15" s="245" t="s">
        <v>69</v>
      </c>
      <c r="G15" s="245" t="s">
        <v>69</v>
      </c>
      <c r="H15" s="245">
        <v>616788.65</v>
      </c>
      <c r="I15" s="250" t="s">
        <v>44</v>
      </c>
    </row>
    <row r="16" spans="1:9" s="117" customFormat="1" ht="69.75" customHeight="1">
      <c r="A16" s="243" t="s">
        <v>73</v>
      </c>
      <c r="B16" s="240">
        <v>221</v>
      </c>
      <c r="C16" s="240" t="s">
        <v>44</v>
      </c>
      <c r="D16" s="245">
        <v>16939649.87</v>
      </c>
      <c r="E16" s="245">
        <v>16939649.87</v>
      </c>
      <c r="F16" s="245" t="s">
        <v>69</v>
      </c>
      <c r="G16" s="245" t="s">
        <v>69</v>
      </c>
      <c r="H16" s="245" t="s">
        <v>69</v>
      </c>
      <c r="I16" s="250" t="s">
        <v>69</v>
      </c>
    </row>
    <row r="17" spans="1:9" s="117" customFormat="1" ht="55.5" customHeight="1">
      <c r="A17" s="243"/>
      <c r="B17" s="240"/>
      <c r="C17" s="240"/>
      <c r="D17" s="245">
        <v>0</v>
      </c>
      <c r="E17" s="245">
        <v>0</v>
      </c>
      <c r="F17" s="245" t="s">
        <v>69</v>
      </c>
      <c r="G17" s="245" t="s">
        <v>69</v>
      </c>
      <c r="H17" s="245" t="s">
        <v>69</v>
      </c>
      <c r="I17" s="250" t="s">
        <v>69</v>
      </c>
    </row>
    <row r="18" spans="1:9" s="117" customFormat="1" ht="27.75" customHeight="1">
      <c r="A18" s="243" t="s">
        <v>74</v>
      </c>
      <c r="B18" s="240">
        <v>222</v>
      </c>
      <c r="C18" s="240">
        <v>0</v>
      </c>
      <c r="D18" s="245">
        <v>616788.65</v>
      </c>
      <c r="E18" s="245" t="s">
        <v>69</v>
      </c>
      <c r="F18" s="245" t="s">
        <v>69</v>
      </c>
      <c r="G18" s="245" t="s">
        <v>69</v>
      </c>
      <c r="H18" s="245">
        <v>616788.65</v>
      </c>
      <c r="I18" s="250"/>
    </row>
    <row r="19" spans="1:9" s="117" customFormat="1" ht="24" customHeight="1">
      <c r="A19" s="243" t="s">
        <v>5</v>
      </c>
      <c r="B19" s="240">
        <v>230</v>
      </c>
      <c r="C19" s="240">
        <v>140</v>
      </c>
      <c r="D19" s="245"/>
      <c r="E19" s="245" t="s">
        <v>69</v>
      </c>
      <c r="F19" s="245" t="s">
        <v>69</v>
      </c>
      <c r="G19" s="245" t="s">
        <v>69</v>
      </c>
      <c r="H19" s="245" t="s">
        <v>44</v>
      </c>
      <c r="I19" s="250" t="s">
        <v>69</v>
      </c>
    </row>
    <row r="20" spans="1:9" s="98" customFormat="1" ht="33.75" customHeight="1">
      <c r="A20" s="248" t="s">
        <v>75</v>
      </c>
      <c r="B20" s="240">
        <v>240</v>
      </c>
      <c r="C20" s="240">
        <v>150</v>
      </c>
      <c r="D20" s="245"/>
      <c r="E20" s="245" t="s">
        <v>69</v>
      </c>
      <c r="F20" s="245" t="s">
        <v>69</v>
      </c>
      <c r="G20" s="245" t="s">
        <v>69</v>
      </c>
      <c r="H20" s="245" t="s">
        <v>44</v>
      </c>
      <c r="I20" s="250" t="s">
        <v>69</v>
      </c>
    </row>
    <row r="21" spans="1:9" s="98" customFormat="1" ht="24" customHeight="1">
      <c r="A21" s="243" t="s">
        <v>76</v>
      </c>
      <c r="B21" s="240">
        <v>250</v>
      </c>
      <c r="C21" s="240"/>
      <c r="D21" s="245"/>
      <c r="E21" s="245" t="s">
        <v>69</v>
      </c>
      <c r="F21" s="245"/>
      <c r="G21" s="245"/>
      <c r="H21" s="245" t="s">
        <v>69</v>
      </c>
      <c r="I21" s="250" t="s">
        <v>69</v>
      </c>
    </row>
    <row r="22" spans="1:9" s="117" customFormat="1" ht="26.25" customHeight="1">
      <c r="A22" s="248" t="s">
        <v>7</v>
      </c>
      <c r="B22" s="240">
        <v>260</v>
      </c>
      <c r="C22" s="240">
        <v>180</v>
      </c>
      <c r="D22" s="245">
        <v>10000</v>
      </c>
      <c r="E22" s="245" t="s">
        <v>69</v>
      </c>
      <c r="F22" s="245"/>
      <c r="G22" s="245" t="s">
        <v>69</v>
      </c>
      <c r="H22" s="245">
        <v>10000</v>
      </c>
      <c r="I22" s="250"/>
    </row>
    <row r="23" spans="1:9" s="98" customFormat="1" ht="18.75" customHeight="1">
      <c r="A23" s="248" t="s">
        <v>6</v>
      </c>
      <c r="B23" s="240">
        <v>270</v>
      </c>
      <c r="C23" s="240" t="s">
        <v>69</v>
      </c>
      <c r="D23" s="245"/>
      <c r="E23" s="245" t="s">
        <v>69</v>
      </c>
      <c r="F23" s="245" t="s">
        <v>69</v>
      </c>
      <c r="G23" s="245" t="s">
        <v>69</v>
      </c>
      <c r="H23" s="245"/>
      <c r="I23" s="250" t="s">
        <v>69</v>
      </c>
    </row>
    <row r="24" spans="1:9" s="98" customFormat="1" ht="16.5" customHeight="1">
      <c r="A24" s="146" t="s">
        <v>77</v>
      </c>
      <c r="B24" s="240">
        <v>300</v>
      </c>
      <c r="C24" s="240" t="s">
        <v>69</v>
      </c>
      <c r="D24" s="145">
        <v>17806438.515742123</v>
      </c>
      <c r="E24" s="145">
        <v>16939649.86574212</v>
      </c>
      <c r="F24" s="245" t="s">
        <v>44</v>
      </c>
      <c r="G24" s="245" t="s">
        <v>44</v>
      </c>
      <c r="H24" s="145">
        <v>866788.65</v>
      </c>
      <c r="I24" s="250" t="s">
        <v>44</v>
      </c>
    </row>
    <row r="25" spans="1:9" s="98" customFormat="1" ht="19.5" customHeight="1">
      <c r="A25" s="248" t="s">
        <v>1</v>
      </c>
      <c r="B25" s="240" t="s">
        <v>44</v>
      </c>
      <c r="C25" s="240" t="s">
        <v>44</v>
      </c>
      <c r="D25" s="245" t="s">
        <v>44</v>
      </c>
      <c r="E25" s="245" t="s">
        <v>44</v>
      </c>
      <c r="F25" s="245" t="s">
        <v>44</v>
      </c>
      <c r="G25" s="245" t="s">
        <v>44</v>
      </c>
      <c r="H25" s="245" t="s">
        <v>44</v>
      </c>
      <c r="I25" s="246" t="s">
        <v>44</v>
      </c>
    </row>
    <row r="26" spans="1:9" s="98" customFormat="1" ht="15.75" customHeight="1">
      <c r="A26" s="248" t="s">
        <v>78</v>
      </c>
      <c r="B26" s="240">
        <v>310</v>
      </c>
      <c r="C26" s="240">
        <v>100</v>
      </c>
      <c r="D26" s="245">
        <v>15293963.615622122</v>
      </c>
      <c r="E26" s="245">
        <v>15168513.615622122</v>
      </c>
      <c r="F26" s="245"/>
      <c r="G26" s="245"/>
      <c r="H26" s="245">
        <v>125450</v>
      </c>
      <c r="I26" s="246"/>
    </row>
    <row r="27" spans="1:9" s="117" customFormat="1" ht="15.75" customHeight="1">
      <c r="A27" s="251" t="s">
        <v>3</v>
      </c>
      <c r="B27" s="252" t="s">
        <v>44</v>
      </c>
      <c r="C27" s="240" t="s">
        <v>44</v>
      </c>
      <c r="D27" s="245" t="s">
        <v>44</v>
      </c>
      <c r="E27" s="245" t="s">
        <v>44</v>
      </c>
      <c r="F27" s="245" t="s">
        <v>44</v>
      </c>
      <c r="G27" s="245" t="s">
        <v>44</v>
      </c>
      <c r="H27" s="245" t="s">
        <v>44</v>
      </c>
      <c r="I27" s="246" t="s">
        <v>44</v>
      </c>
    </row>
    <row r="28" spans="1:10" s="117" customFormat="1" ht="15.75" customHeight="1">
      <c r="A28" s="75" t="s">
        <v>234</v>
      </c>
      <c r="B28" s="252"/>
      <c r="C28" s="240">
        <v>111</v>
      </c>
      <c r="D28" s="245">
        <v>11746664.065622121</v>
      </c>
      <c r="E28" s="245">
        <v>11650164.065622121</v>
      </c>
      <c r="F28" s="245"/>
      <c r="G28" s="245"/>
      <c r="H28" s="245">
        <v>96500</v>
      </c>
      <c r="I28" s="246"/>
      <c r="J28" s="144"/>
    </row>
    <row r="29" spans="1:10" s="117" customFormat="1" ht="32.25" customHeight="1">
      <c r="A29" s="75" t="s">
        <v>235</v>
      </c>
      <c r="B29" s="252"/>
      <c r="C29" s="240">
        <v>112</v>
      </c>
      <c r="D29" s="245">
        <v>6000</v>
      </c>
      <c r="E29" s="245">
        <v>6000</v>
      </c>
      <c r="F29" s="245"/>
      <c r="G29" s="245"/>
      <c r="H29" s="245">
        <v>0</v>
      </c>
      <c r="I29" s="247"/>
      <c r="J29" s="144"/>
    </row>
    <row r="30" spans="1:10" s="117" customFormat="1" ht="21" customHeight="1">
      <c r="A30" s="76" t="s">
        <v>236</v>
      </c>
      <c r="B30" s="252" t="s">
        <v>44</v>
      </c>
      <c r="C30" s="240">
        <v>119</v>
      </c>
      <c r="D30" s="245">
        <v>3541299.55</v>
      </c>
      <c r="E30" s="245">
        <v>3512349.55</v>
      </c>
      <c r="F30" s="245"/>
      <c r="G30" s="245"/>
      <c r="H30" s="245">
        <v>28950</v>
      </c>
      <c r="I30" s="250"/>
      <c r="J30" s="144"/>
    </row>
    <row r="31" spans="1:9" s="98" customFormat="1" ht="15" customHeight="1">
      <c r="A31" s="253" t="s">
        <v>79</v>
      </c>
      <c r="B31" s="240">
        <v>320</v>
      </c>
      <c r="C31" s="240">
        <v>300</v>
      </c>
      <c r="D31" s="245" t="s">
        <v>44</v>
      </c>
      <c r="E31" s="245" t="s">
        <v>44</v>
      </c>
      <c r="F31" s="245" t="s">
        <v>44</v>
      </c>
      <c r="G31" s="245" t="s">
        <v>44</v>
      </c>
      <c r="H31" s="245" t="s">
        <v>44</v>
      </c>
      <c r="I31" s="250" t="s">
        <v>44</v>
      </c>
    </row>
    <row r="32" spans="1:9" s="98" customFormat="1" ht="13.5" customHeight="1">
      <c r="A32" s="254" t="s">
        <v>3</v>
      </c>
      <c r="B32" s="240" t="s">
        <v>44</v>
      </c>
      <c r="C32" s="240" t="s">
        <v>44</v>
      </c>
      <c r="D32" s="245" t="s">
        <v>44</v>
      </c>
      <c r="E32" s="245" t="s">
        <v>44</v>
      </c>
      <c r="F32" s="245" t="s">
        <v>44</v>
      </c>
      <c r="G32" s="245" t="s">
        <v>44</v>
      </c>
      <c r="H32" s="245" t="s">
        <v>44</v>
      </c>
      <c r="I32" s="250" t="s">
        <v>44</v>
      </c>
    </row>
    <row r="33" spans="1:9" s="117" customFormat="1" ht="26.25" customHeight="1">
      <c r="A33" s="254" t="s">
        <v>44</v>
      </c>
      <c r="B33" s="240" t="s">
        <v>44</v>
      </c>
      <c r="C33" s="240" t="s">
        <v>44</v>
      </c>
      <c r="D33" s="245" t="s">
        <v>44</v>
      </c>
      <c r="E33" s="245" t="s">
        <v>44</v>
      </c>
      <c r="F33" s="245" t="s">
        <v>44</v>
      </c>
      <c r="G33" s="245" t="s">
        <v>44</v>
      </c>
      <c r="H33" s="245" t="s">
        <v>44</v>
      </c>
      <c r="I33" s="250" t="s">
        <v>44</v>
      </c>
    </row>
    <row r="34" spans="1:9" s="98" customFormat="1" ht="16.5" customHeight="1">
      <c r="A34" s="243" t="s">
        <v>80</v>
      </c>
      <c r="B34" s="240">
        <v>330</v>
      </c>
      <c r="C34" s="240">
        <v>400</v>
      </c>
      <c r="D34" s="255" t="s">
        <v>44</v>
      </c>
      <c r="E34" s="255" t="s">
        <v>44</v>
      </c>
      <c r="F34" s="255" t="s">
        <v>44</v>
      </c>
      <c r="G34" s="255" t="s">
        <v>44</v>
      </c>
      <c r="H34" s="255" t="s">
        <v>44</v>
      </c>
      <c r="I34" s="256" t="s">
        <v>44</v>
      </c>
    </row>
    <row r="35" spans="1:9" s="98" customFormat="1" ht="14.25" customHeight="1">
      <c r="A35" s="254" t="s">
        <v>3</v>
      </c>
      <c r="B35" s="240" t="s">
        <v>44</v>
      </c>
      <c r="C35" s="240" t="s">
        <v>44</v>
      </c>
      <c r="D35" s="245" t="s">
        <v>44</v>
      </c>
      <c r="E35" s="245" t="s">
        <v>44</v>
      </c>
      <c r="F35" s="245" t="s">
        <v>44</v>
      </c>
      <c r="G35" s="245" t="s">
        <v>44</v>
      </c>
      <c r="H35" s="245" t="s">
        <v>44</v>
      </c>
      <c r="I35" s="250" t="s">
        <v>44</v>
      </c>
    </row>
    <row r="36" spans="1:9" s="117" customFormat="1" ht="22.5" customHeight="1">
      <c r="A36" s="254" t="s">
        <v>44</v>
      </c>
      <c r="B36" s="240" t="s">
        <v>44</v>
      </c>
      <c r="C36" s="240" t="s">
        <v>44</v>
      </c>
      <c r="D36" s="245" t="s">
        <v>44</v>
      </c>
      <c r="E36" s="245" t="s">
        <v>44</v>
      </c>
      <c r="F36" s="245" t="s">
        <v>44</v>
      </c>
      <c r="G36" s="245" t="s">
        <v>44</v>
      </c>
      <c r="H36" s="245" t="s">
        <v>44</v>
      </c>
      <c r="I36" s="250" t="s">
        <v>44</v>
      </c>
    </row>
    <row r="37" spans="1:9" s="98" customFormat="1" ht="15" customHeight="1">
      <c r="A37" s="248" t="s">
        <v>81</v>
      </c>
      <c r="B37" s="240">
        <v>340</v>
      </c>
      <c r="C37" s="240">
        <v>800</v>
      </c>
      <c r="D37" s="245" t="s">
        <v>44</v>
      </c>
      <c r="E37" s="245" t="s">
        <v>44</v>
      </c>
      <c r="F37" s="245" t="s">
        <v>44</v>
      </c>
      <c r="G37" s="245" t="s">
        <v>44</v>
      </c>
      <c r="H37" s="245" t="s">
        <v>44</v>
      </c>
      <c r="I37" s="250" t="s">
        <v>44</v>
      </c>
    </row>
    <row r="38" spans="1:9" s="98" customFormat="1" ht="27" customHeight="1">
      <c r="A38" s="248" t="s">
        <v>3</v>
      </c>
      <c r="B38" s="240" t="s">
        <v>44</v>
      </c>
      <c r="C38" s="240" t="s">
        <v>44</v>
      </c>
      <c r="D38" s="245" t="s">
        <v>44</v>
      </c>
      <c r="E38" s="245" t="s">
        <v>44</v>
      </c>
      <c r="F38" s="245" t="s">
        <v>44</v>
      </c>
      <c r="G38" s="245" t="s">
        <v>44</v>
      </c>
      <c r="H38" s="245" t="s">
        <v>44</v>
      </c>
      <c r="I38" s="250" t="s">
        <v>44</v>
      </c>
    </row>
    <row r="39" spans="1:10" s="98" customFormat="1" ht="15" customHeight="1">
      <c r="A39" s="243" t="s">
        <v>82</v>
      </c>
      <c r="B39" s="240">
        <v>350</v>
      </c>
      <c r="C39" s="240">
        <v>244</v>
      </c>
      <c r="D39" s="147">
        <v>2475732.2100000004</v>
      </c>
      <c r="E39" s="147">
        <v>1734393.5599999998</v>
      </c>
      <c r="F39" s="147"/>
      <c r="G39" s="147"/>
      <c r="H39" s="147">
        <v>741338.65</v>
      </c>
      <c r="I39" s="257"/>
      <c r="J39" s="144"/>
    </row>
    <row r="40" spans="1:10" s="98" customFormat="1" ht="19.5" customHeight="1">
      <c r="A40" s="251" t="s">
        <v>3</v>
      </c>
      <c r="B40" s="258" t="s">
        <v>44</v>
      </c>
      <c r="C40" s="240" t="s">
        <v>44</v>
      </c>
      <c r="D40" s="255" t="s">
        <v>44</v>
      </c>
      <c r="E40" s="255"/>
      <c r="F40" s="255" t="s">
        <v>44</v>
      </c>
      <c r="G40" s="255" t="s">
        <v>44</v>
      </c>
      <c r="H40" s="255" t="s">
        <v>44</v>
      </c>
      <c r="I40" s="259" t="s">
        <v>44</v>
      </c>
      <c r="J40" s="144"/>
    </row>
    <row r="41" spans="1:16" s="98" customFormat="1" ht="19.5" customHeight="1">
      <c r="A41" s="75" t="s">
        <v>237</v>
      </c>
      <c r="B41" s="258" t="s">
        <v>44</v>
      </c>
      <c r="C41" s="240">
        <v>221</v>
      </c>
      <c r="D41" s="255">
        <v>74368</v>
      </c>
      <c r="E41" s="255">
        <v>74368</v>
      </c>
      <c r="F41" s="255"/>
      <c r="G41" s="255"/>
      <c r="H41" s="255">
        <v>0</v>
      </c>
      <c r="I41" s="256"/>
      <c r="J41" s="144"/>
      <c r="K41" s="137"/>
      <c r="M41" s="137"/>
      <c r="P41" s="137"/>
    </row>
    <row r="42" spans="1:16" s="98" customFormat="1" ht="19.5" customHeight="1">
      <c r="A42" s="75" t="s">
        <v>238</v>
      </c>
      <c r="B42" s="258"/>
      <c r="C42" s="240">
        <v>222</v>
      </c>
      <c r="D42" s="255">
        <v>0</v>
      </c>
      <c r="E42" s="255">
        <v>0</v>
      </c>
      <c r="F42" s="255"/>
      <c r="G42" s="255"/>
      <c r="H42" s="255">
        <v>0</v>
      </c>
      <c r="I42" s="256"/>
      <c r="J42" s="144"/>
      <c r="P42" s="137"/>
    </row>
    <row r="43" spans="1:16" s="98" customFormat="1" ht="33" customHeight="1">
      <c r="A43" s="75" t="s">
        <v>239</v>
      </c>
      <c r="B43" s="258"/>
      <c r="C43" s="240">
        <v>223</v>
      </c>
      <c r="D43" s="255">
        <v>1734754.6</v>
      </c>
      <c r="E43" s="255">
        <v>1301315.95</v>
      </c>
      <c r="F43" s="255"/>
      <c r="G43" s="255"/>
      <c r="H43" s="255">
        <v>433438.65</v>
      </c>
      <c r="I43" s="256"/>
      <c r="J43" s="144"/>
      <c r="K43" s="137"/>
      <c r="M43" s="137"/>
      <c r="P43" s="137"/>
    </row>
    <row r="44" spans="1:16" s="98" customFormat="1" ht="19.5" customHeight="1">
      <c r="A44" s="76" t="s">
        <v>240</v>
      </c>
      <c r="B44" s="258"/>
      <c r="C44" s="240">
        <v>225</v>
      </c>
      <c r="D44" s="255">
        <v>71644.41</v>
      </c>
      <c r="E44" s="255">
        <v>71644.41</v>
      </c>
      <c r="F44" s="255"/>
      <c r="G44" s="255"/>
      <c r="H44" s="255">
        <v>0</v>
      </c>
      <c r="I44" s="256"/>
      <c r="J44" s="144"/>
      <c r="K44" s="137"/>
      <c r="M44" s="137"/>
      <c r="P44" s="137"/>
    </row>
    <row r="45" spans="1:16" s="98" customFormat="1" ht="34.5" customHeight="1">
      <c r="A45" s="77" t="s">
        <v>241</v>
      </c>
      <c r="B45" s="258"/>
      <c r="C45" s="240">
        <v>226</v>
      </c>
      <c r="D45" s="255">
        <v>279502.77</v>
      </c>
      <c r="E45" s="255">
        <v>279502.77</v>
      </c>
      <c r="F45" s="255"/>
      <c r="G45" s="255"/>
      <c r="H45" s="255">
        <v>0</v>
      </c>
      <c r="I45" s="256"/>
      <c r="J45" s="144"/>
      <c r="K45" s="137"/>
      <c r="M45" s="137"/>
      <c r="P45" s="137"/>
    </row>
    <row r="46" spans="1:16" s="98" customFormat="1" ht="33.75" customHeight="1">
      <c r="A46" s="75" t="s">
        <v>242</v>
      </c>
      <c r="B46" s="242"/>
      <c r="C46" s="258">
        <v>310</v>
      </c>
      <c r="D46" s="255">
        <v>150000</v>
      </c>
      <c r="E46" s="255">
        <v>0</v>
      </c>
      <c r="F46" s="255"/>
      <c r="G46" s="255"/>
      <c r="H46" s="255">
        <v>150000</v>
      </c>
      <c r="I46" s="256"/>
      <c r="J46" s="144"/>
      <c r="K46" s="137"/>
      <c r="M46" s="137"/>
      <c r="P46" s="137"/>
    </row>
    <row r="47" spans="1:10" s="98" customFormat="1" ht="27" customHeight="1">
      <c r="A47" s="75" t="s">
        <v>243</v>
      </c>
      <c r="B47" s="242" t="s">
        <v>44</v>
      </c>
      <c r="C47" s="258">
        <v>340</v>
      </c>
      <c r="D47" s="255">
        <v>165462.43</v>
      </c>
      <c r="E47" s="255">
        <v>7562.43</v>
      </c>
      <c r="F47" s="255"/>
      <c r="G47" s="255"/>
      <c r="H47" s="255">
        <v>157900</v>
      </c>
      <c r="I47" s="256"/>
      <c r="J47" s="144"/>
    </row>
    <row r="48" spans="1:9" s="98" customFormat="1" ht="84" customHeight="1">
      <c r="A48" s="253" t="s">
        <v>83</v>
      </c>
      <c r="B48" s="260">
        <v>360</v>
      </c>
      <c r="C48" s="240">
        <v>800</v>
      </c>
      <c r="D48" s="147">
        <v>36742.69012</v>
      </c>
      <c r="E48" s="147">
        <v>36742.69012</v>
      </c>
      <c r="F48" s="147" t="s">
        <v>44</v>
      </c>
      <c r="G48" s="147" t="s">
        <v>44</v>
      </c>
      <c r="H48" s="147">
        <v>0</v>
      </c>
      <c r="I48" s="256" t="s">
        <v>44</v>
      </c>
    </row>
    <row r="49" spans="1:9" s="98" customFormat="1" ht="27.75" customHeight="1">
      <c r="A49" s="261" t="s">
        <v>264</v>
      </c>
      <c r="B49" s="240"/>
      <c r="C49" s="240">
        <v>831</v>
      </c>
      <c r="D49" s="245">
        <v>0</v>
      </c>
      <c r="E49" s="245">
        <v>0</v>
      </c>
      <c r="F49" s="245"/>
      <c r="G49" s="245"/>
      <c r="H49" s="245">
        <v>0</v>
      </c>
      <c r="I49" s="250"/>
    </row>
    <row r="50" spans="1:9" s="98" customFormat="1" ht="22.5" customHeight="1">
      <c r="A50" s="261" t="s">
        <v>261</v>
      </c>
      <c r="B50" s="240"/>
      <c r="C50" s="240">
        <v>851</v>
      </c>
      <c r="D50" s="245">
        <v>36742.69012</v>
      </c>
      <c r="E50" s="245">
        <v>36742.69012</v>
      </c>
      <c r="F50" s="245"/>
      <c r="G50" s="245"/>
      <c r="H50" s="245">
        <v>0</v>
      </c>
      <c r="I50" s="250"/>
    </row>
    <row r="51" spans="1:9" s="98" customFormat="1" ht="20.25" customHeight="1">
      <c r="A51" s="261" t="s">
        <v>262</v>
      </c>
      <c r="B51" s="240"/>
      <c r="C51" s="240">
        <v>852</v>
      </c>
      <c r="D51" s="245">
        <v>0</v>
      </c>
      <c r="E51" s="245">
        <v>0</v>
      </c>
      <c r="F51" s="245"/>
      <c r="G51" s="245"/>
      <c r="H51" s="245">
        <v>0</v>
      </c>
      <c r="I51" s="250"/>
    </row>
    <row r="52" spans="1:9" s="98" customFormat="1" ht="21" customHeight="1">
      <c r="A52" s="240" t="s">
        <v>263</v>
      </c>
      <c r="B52" s="240"/>
      <c r="C52" s="240">
        <v>853</v>
      </c>
      <c r="D52" s="245">
        <v>0</v>
      </c>
      <c r="E52" s="245">
        <v>0</v>
      </c>
      <c r="F52" s="245"/>
      <c r="G52" s="245"/>
      <c r="H52" s="245">
        <v>0</v>
      </c>
      <c r="I52" s="250"/>
    </row>
    <row r="53" spans="1:9" s="98" customFormat="1" ht="15" customHeight="1">
      <c r="A53" s="243" t="s">
        <v>84</v>
      </c>
      <c r="B53" s="240">
        <v>400</v>
      </c>
      <c r="C53" s="240" t="s">
        <v>69</v>
      </c>
      <c r="D53" s="255">
        <v>0</v>
      </c>
      <c r="E53" s="255">
        <v>0</v>
      </c>
      <c r="F53" s="255" t="s">
        <v>44</v>
      </c>
      <c r="G53" s="255" t="s">
        <v>44</v>
      </c>
      <c r="H53" s="255" t="s">
        <v>44</v>
      </c>
      <c r="I53" s="256" t="s">
        <v>44</v>
      </c>
    </row>
    <row r="54" spans="1:9" s="98" customFormat="1" ht="18" customHeight="1">
      <c r="A54" s="248" t="s">
        <v>1</v>
      </c>
      <c r="B54" s="240" t="s">
        <v>44</v>
      </c>
      <c r="C54" s="240" t="s">
        <v>44</v>
      </c>
      <c r="D54" s="255" t="s">
        <v>44</v>
      </c>
      <c r="E54" s="255" t="s">
        <v>44</v>
      </c>
      <c r="F54" s="255" t="s">
        <v>44</v>
      </c>
      <c r="G54" s="255" t="s">
        <v>44</v>
      </c>
      <c r="H54" s="255" t="s">
        <v>44</v>
      </c>
      <c r="I54" s="256" t="s">
        <v>44</v>
      </c>
    </row>
    <row r="55" spans="1:9" s="117" customFormat="1" ht="18.75" customHeight="1">
      <c r="A55" s="243" t="s">
        <v>85</v>
      </c>
      <c r="B55" s="240">
        <v>410</v>
      </c>
      <c r="C55" s="240">
        <v>500</v>
      </c>
      <c r="D55" s="255">
        <v>0</v>
      </c>
      <c r="E55" s="255">
        <v>0</v>
      </c>
      <c r="F55" s="255" t="s">
        <v>44</v>
      </c>
      <c r="G55" s="255" t="s">
        <v>44</v>
      </c>
      <c r="H55" s="255" t="s">
        <v>44</v>
      </c>
      <c r="I55" s="256" t="s">
        <v>44</v>
      </c>
    </row>
    <row r="56" spans="1:9" s="98" customFormat="1" ht="21" customHeight="1">
      <c r="A56" s="243" t="s">
        <v>86</v>
      </c>
      <c r="B56" s="240">
        <v>411</v>
      </c>
      <c r="C56" s="240" t="s">
        <v>44</v>
      </c>
      <c r="D56" s="255">
        <v>0</v>
      </c>
      <c r="E56" s="255">
        <v>0</v>
      </c>
      <c r="F56" s="255" t="s">
        <v>44</v>
      </c>
      <c r="G56" s="255" t="s">
        <v>44</v>
      </c>
      <c r="H56" s="255" t="s">
        <v>44</v>
      </c>
      <c r="I56" s="256" t="s">
        <v>44</v>
      </c>
    </row>
    <row r="57" spans="1:9" s="98" customFormat="1" ht="21" customHeight="1">
      <c r="A57" s="248" t="s">
        <v>87</v>
      </c>
      <c r="B57" s="240">
        <v>412</v>
      </c>
      <c r="C57" s="240" t="s">
        <v>44</v>
      </c>
      <c r="D57" s="255" t="s">
        <v>44</v>
      </c>
      <c r="E57" s="255" t="s">
        <v>44</v>
      </c>
      <c r="F57" s="255" t="s">
        <v>44</v>
      </c>
      <c r="G57" s="255" t="s">
        <v>44</v>
      </c>
      <c r="H57" s="255" t="s">
        <v>44</v>
      </c>
      <c r="I57" s="256" t="s">
        <v>44</v>
      </c>
    </row>
    <row r="58" spans="1:9" s="98" customFormat="1" ht="18.75" customHeight="1">
      <c r="A58" s="243" t="s">
        <v>88</v>
      </c>
      <c r="B58" s="240">
        <v>420</v>
      </c>
      <c r="C58" s="240">
        <v>600</v>
      </c>
      <c r="D58" s="255" t="s">
        <v>44</v>
      </c>
      <c r="E58" s="255" t="s">
        <v>44</v>
      </c>
      <c r="F58" s="255" t="s">
        <v>44</v>
      </c>
      <c r="G58" s="255" t="s">
        <v>44</v>
      </c>
      <c r="H58" s="255" t="s">
        <v>44</v>
      </c>
      <c r="I58" s="256" t="s">
        <v>44</v>
      </c>
    </row>
    <row r="59" spans="1:9" s="98" customFormat="1" ht="33">
      <c r="A59" s="243" t="s">
        <v>89</v>
      </c>
      <c r="B59" s="240">
        <v>421</v>
      </c>
      <c r="C59" s="248" t="s">
        <v>44</v>
      </c>
      <c r="D59" s="255" t="s">
        <v>44</v>
      </c>
      <c r="E59" s="255" t="s">
        <v>44</v>
      </c>
      <c r="F59" s="255" t="s">
        <v>44</v>
      </c>
      <c r="G59" s="255" t="s">
        <v>44</v>
      </c>
      <c r="H59" s="255" t="s">
        <v>44</v>
      </c>
      <c r="I59" s="256" t="s">
        <v>44</v>
      </c>
    </row>
    <row r="60" spans="1:9" ht="16.5">
      <c r="A60" s="248" t="s">
        <v>90</v>
      </c>
      <c r="B60" s="240">
        <v>422</v>
      </c>
      <c r="C60" s="240" t="s">
        <v>44</v>
      </c>
      <c r="D60" s="255" t="s">
        <v>44</v>
      </c>
      <c r="E60" s="255" t="s">
        <v>44</v>
      </c>
      <c r="F60" s="255" t="s">
        <v>44</v>
      </c>
      <c r="G60" s="255" t="s">
        <v>44</v>
      </c>
      <c r="H60" s="255" t="s">
        <v>44</v>
      </c>
      <c r="I60" s="256" t="s">
        <v>44</v>
      </c>
    </row>
    <row r="61" spans="1:9" ht="16.5">
      <c r="A61" s="262" t="s">
        <v>14</v>
      </c>
      <c r="B61" s="263">
        <v>500</v>
      </c>
      <c r="C61" s="263" t="s">
        <v>69</v>
      </c>
      <c r="D61" s="264" t="s">
        <v>44</v>
      </c>
      <c r="E61" s="264"/>
      <c r="F61" s="264" t="s">
        <v>44</v>
      </c>
      <c r="G61" s="264" t="s">
        <v>44</v>
      </c>
      <c r="H61" s="264" t="s">
        <v>44</v>
      </c>
      <c r="I61" s="265" t="s">
        <v>44</v>
      </c>
    </row>
  </sheetData>
  <sheetProtection/>
  <mergeCells count="10">
    <mergeCell ref="G8:G9"/>
    <mergeCell ref="H8:I8"/>
    <mergeCell ref="A6:A9"/>
    <mergeCell ref="B6:B9"/>
    <mergeCell ref="C6:C9"/>
    <mergeCell ref="D6:I6"/>
    <mergeCell ref="D7:D9"/>
    <mergeCell ref="E7:I7"/>
    <mergeCell ref="E8:E9"/>
    <mergeCell ref="F8:F9"/>
  </mergeCells>
  <printOptions horizontalCentered="1"/>
  <pageMargins left="0.3" right="0.23" top="0.25" bottom="0.22" header="0.16" footer="0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0.875" style="0" customWidth="1"/>
    <col min="2" max="2" width="10.25390625" style="0" customWidth="1"/>
    <col min="3" max="3" width="9.25390625" style="0" customWidth="1"/>
    <col min="4" max="4" width="14.875" style="0" customWidth="1"/>
    <col min="5" max="5" width="14.75390625" style="0" customWidth="1"/>
    <col min="6" max="6" width="14.875" style="0" customWidth="1"/>
    <col min="7" max="7" width="14.75390625" style="0" customWidth="1"/>
    <col min="8" max="8" width="15.625" style="0" customWidth="1"/>
    <col min="9" max="9" width="15.375" style="0" customWidth="1"/>
    <col min="10" max="12" width="11.25390625" style="0" customWidth="1"/>
  </cols>
  <sheetData>
    <row r="1" ht="16.5">
      <c r="L1" s="8" t="s">
        <v>99</v>
      </c>
    </row>
    <row r="2" spans="5:6" ht="16.5">
      <c r="E2" s="3"/>
      <c r="F2" s="9" t="s">
        <v>100</v>
      </c>
    </row>
    <row r="3" spans="5:6" ht="16.5">
      <c r="E3" s="3"/>
      <c r="F3" s="9" t="s">
        <v>314</v>
      </c>
    </row>
    <row r="4" spans="5:6" ht="16.5">
      <c r="E4" s="3"/>
      <c r="F4" s="9"/>
    </row>
    <row r="6" spans="1:12" ht="16.5">
      <c r="A6" s="310" t="s">
        <v>0</v>
      </c>
      <c r="B6" s="310" t="s">
        <v>10</v>
      </c>
      <c r="C6" s="313" t="s">
        <v>11</v>
      </c>
      <c r="D6" s="316" t="s">
        <v>91</v>
      </c>
      <c r="E6" s="317"/>
      <c r="F6" s="317"/>
      <c r="G6" s="317"/>
      <c r="H6" s="317"/>
      <c r="I6" s="317"/>
      <c r="J6" s="318"/>
      <c r="K6" s="318"/>
      <c r="L6" s="319"/>
    </row>
    <row r="7" spans="1:12" ht="16.5">
      <c r="A7" s="311"/>
      <c r="B7" s="311"/>
      <c r="C7" s="314"/>
      <c r="D7" s="320" t="s">
        <v>92</v>
      </c>
      <c r="E7" s="321"/>
      <c r="F7" s="322"/>
      <c r="G7" s="329" t="s">
        <v>1</v>
      </c>
      <c r="H7" s="330"/>
      <c r="I7" s="330"/>
      <c r="J7" s="331"/>
      <c r="K7" s="331"/>
      <c r="L7" s="332"/>
    </row>
    <row r="8" spans="1:12" ht="117.75" customHeight="1">
      <c r="A8" s="311"/>
      <c r="B8" s="311"/>
      <c r="C8" s="314"/>
      <c r="D8" s="323"/>
      <c r="E8" s="324"/>
      <c r="F8" s="325"/>
      <c r="G8" s="326" t="s">
        <v>95</v>
      </c>
      <c r="H8" s="327"/>
      <c r="I8" s="328"/>
      <c r="J8" s="326" t="s">
        <v>96</v>
      </c>
      <c r="K8" s="327"/>
      <c r="L8" s="328"/>
    </row>
    <row r="9" spans="1:12" ht="61.5" customHeight="1">
      <c r="A9" s="312"/>
      <c r="B9" s="312"/>
      <c r="C9" s="315"/>
      <c r="D9" s="24" t="s">
        <v>93</v>
      </c>
      <c r="E9" s="24" t="s">
        <v>94</v>
      </c>
      <c r="F9" s="24" t="s">
        <v>313</v>
      </c>
      <c r="G9" s="24" t="s">
        <v>93</v>
      </c>
      <c r="H9" s="24" t="s">
        <v>94</v>
      </c>
      <c r="I9" s="24" t="s">
        <v>313</v>
      </c>
      <c r="J9" s="24" t="s">
        <v>93</v>
      </c>
      <c r="K9" s="24" t="s">
        <v>94</v>
      </c>
      <c r="L9" s="24" t="s">
        <v>313</v>
      </c>
    </row>
    <row r="10" spans="1:12" ht="16.5">
      <c r="A10" s="11">
        <v>1</v>
      </c>
      <c r="B10" s="11">
        <v>2</v>
      </c>
      <c r="C10" s="1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7">
        <v>10</v>
      </c>
      <c r="K10" s="28">
        <v>11</v>
      </c>
      <c r="L10" s="29">
        <v>12</v>
      </c>
    </row>
    <row r="11" spans="1:14" ht="82.5">
      <c r="A11" s="19" t="s">
        <v>97</v>
      </c>
      <c r="B11" s="11">
        <v>1</v>
      </c>
      <c r="C11" s="11" t="s">
        <v>69</v>
      </c>
      <c r="D11" s="111">
        <f>D12+D14</f>
        <v>2098639.4902</v>
      </c>
      <c r="E11" s="111">
        <f>E12+E14</f>
        <v>2475732.2100000004</v>
      </c>
      <c r="F11" s="111">
        <f>F12+F14</f>
        <v>2475732.2100000004</v>
      </c>
      <c r="G11" s="111">
        <v>2248876.3902</v>
      </c>
      <c r="H11" s="111">
        <v>2475732.2100000004</v>
      </c>
      <c r="I11" s="111">
        <v>2475732.2100000004</v>
      </c>
      <c r="J11" s="30"/>
      <c r="K11" s="32"/>
      <c r="L11" s="31"/>
      <c r="N11" s="138"/>
    </row>
    <row r="12" spans="1:14" ht="99">
      <c r="A12" s="19" t="s">
        <v>98</v>
      </c>
      <c r="B12" s="11">
        <v>1001</v>
      </c>
      <c r="C12" s="11" t="s">
        <v>13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25"/>
      <c r="K12" s="32"/>
      <c r="L12" s="26"/>
      <c r="N12" s="139"/>
    </row>
    <row r="13" spans="1:14" ht="16.5">
      <c r="A13" s="15"/>
      <c r="B13" s="11" t="s">
        <v>44</v>
      </c>
      <c r="C13" s="11" t="s">
        <v>44</v>
      </c>
      <c r="D13" s="11" t="s">
        <v>44</v>
      </c>
      <c r="E13" s="11" t="s">
        <v>44</v>
      </c>
      <c r="F13" s="11" t="s">
        <v>44</v>
      </c>
      <c r="G13" s="11" t="s">
        <v>44</v>
      </c>
      <c r="H13" s="11" t="s">
        <v>44</v>
      </c>
      <c r="I13" s="11" t="s">
        <v>44</v>
      </c>
      <c r="J13" s="33"/>
      <c r="K13" s="1"/>
      <c r="L13" s="33"/>
      <c r="N13" s="64"/>
    </row>
    <row r="14" spans="1:14" ht="66">
      <c r="A14" s="35" t="s">
        <v>12</v>
      </c>
      <c r="B14" s="34">
        <v>2001</v>
      </c>
      <c r="C14" s="34"/>
      <c r="D14" s="134">
        <f>таблица2!D39</f>
        <v>2098639.4902</v>
      </c>
      <c r="E14" s="134">
        <f>'таблица2 (2019 г.)'!D39</f>
        <v>2475732.2100000004</v>
      </c>
      <c r="F14" s="134">
        <f>'таблица2 (2020 г.)'!D39</f>
        <v>2475732.2100000004</v>
      </c>
      <c r="G14" s="134">
        <v>2098639.4902</v>
      </c>
      <c r="H14" s="134">
        <v>2475732.2100000004</v>
      </c>
      <c r="I14" s="134">
        <v>2475732.2100000004</v>
      </c>
      <c r="J14" s="32"/>
      <c r="K14" s="32"/>
      <c r="L14" s="32"/>
      <c r="N14" s="139"/>
    </row>
    <row r="15" spans="1:14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N15" s="1"/>
    </row>
    <row r="16" ht="12.75">
      <c r="N16" s="1"/>
    </row>
  </sheetData>
  <sheetProtection/>
  <mergeCells count="8">
    <mergeCell ref="A6:A9"/>
    <mergeCell ref="B6:B9"/>
    <mergeCell ref="C6:C9"/>
    <mergeCell ref="D6:L6"/>
    <mergeCell ref="D7:F8"/>
    <mergeCell ref="G8:I8"/>
    <mergeCell ref="G7:L7"/>
    <mergeCell ref="J8:L8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2">
      <selection activeCell="B5" sqref="B5"/>
    </sheetView>
  </sheetViews>
  <sheetFormatPr defaultColWidth="9.00390625" defaultRowHeight="12.75"/>
  <cols>
    <col min="1" max="1" width="38.125" style="0" customWidth="1"/>
    <col min="2" max="2" width="15.25390625" style="0" customWidth="1"/>
    <col min="3" max="3" width="36.25390625" style="0" customWidth="1"/>
  </cols>
  <sheetData>
    <row r="1" ht="16.5">
      <c r="A1" s="8"/>
    </row>
    <row r="2" spans="1:3" s="2" customFormat="1" ht="16.5">
      <c r="A2" s="9"/>
      <c r="B2" s="8"/>
      <c r="C2" s="8" t="s">
        <v>101</v>
      </c>
    </row>
    <row r="3" spans="1:2" ht="18.75" customHeight="1">
      <c r="A3" s="9"/>
      <c r="B3" s="9" t="s">
        <v>102</v>
      </c>
    </row>
    <row r="4" spans="1:2" ht="16.5">
      <c r="A4" s="9"/>
      <c r="B4" s="9" t="s">
        <v>311</v>
      </c>
    </row>
    <row r="5" spans="1:2" ht="16.5">
      <c r="A5" s="9"/>
      <c r="B5" s="9" t="s">
        <v>103</v>
      </c>
    </row>
    <row r="6" spans="1:2" ht="16.5">
      <c r="A6" s="10" t="s">
        <v>44</v>
      </c>
      <c r="B6" s="9"/>
    </row>
    <row r="7" spans="1:3" ht="16.5">
      <c r="A7" s="11" t="s">
        <v>0</v>
      </c>
      <c r="B7" s="11" t="s">
        <v>10</v>
      </c>
      <c r="C7" s="12" t="s">
        <v>45</v>
      </c>
    </row>
    <row r="8" spans="1:3" ht="16.5">
      <c r="A8" s="11">
        <v>1</v>
      </c>
      <c r="B8" s="11">
        <v>2</v>
      </c>
      <c r="C8" s="12">
        <v>3</v>
      </c>
    </row>
    <row r="9" spans="1:3" ht="16.5">
      <c r="A9" s="13" t="s">
        <v>4</v>
      </c>
      <c r="B9" s="36" t="s">
        <v>16</v>
      </c>
      <c r="C9" s="74"/>
    </row>
    <row r="10" spans="1:3" ht="16.5">
      <c r="A10" s="13" t="s">
        <v>14</v>
      </c>
      <c r="B10" s="38" t="s">
        <v>17</v>
      </c>
      <c r="C10" s="74" t="s">
        <v>44</v>
      </c>
    </row>
    <row r="11" spans="1:3" ht="16.5">
      <c r="A11" s="19" t="s">
        <v>104</v>
      </c>
      <c r="B11" s="38" t="s">
        <v>18</v>
      </c>
      <c r="C11" s="74" t="s">
        <v>44</v>
      </c>
    </row>
    <row r="12" spans="1:3" ht="16.5">
      <c r="A12" s="19"/>
      <c r="B12" s="38"/>
      <c r="C12" s="74" t="s">
        <v>44</v>
      </c>
    </row>
    <row r="13" spans="1:3" ht="16.5">
      <c r="A13" s="15" t="s">
        <v>15</v>
      </c>
      <c r="B13" s="36" t="s">
        <v>19</v>
      </c>
      <c r="C13" s="74" t="s">
        <v>44</v>
      </c>
    </row>
    <row r="14" spans="1:3" ht="16.5">
      <c r="A14" s="35"/>
      <c r="B14" s="39"/>
      <c r="C14" s="78" t="s">
        <v>44</v>
      </c>
    </row>
    <row r="15" s="1" customFormat="1" ht="12.75"/>
    <row r="16" s="1" customFormat="1" ht="12.75"/>
    <row r="17" s="1" customFormat="1" ht="12.75"/>
    <row r="18" s="1" customFormat="1" ht="12.75"/>
    <row r="19" spans="1:2" s="1" customFormat="1" ht="12.75">
      <c r="A19"/>
      <c r="B19"/>
    </row>
    <row r="20" spans="1:2" s="1" customFormat="1" ht="12.75">
      <c r="A20"/>
      <c r="B20"/>
    </row>
    <row r="21" spans="1:2" s="1" customFormat="1" ht="12.75">
      <c r="A21"/>
      <c r="B21"/>
    </row>
    <row r="22" spans="1:2" s="1" customFormat="1" ht="12.75">
      <c r="A22"/>
      <c r="B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44.25390625" style="0" customWidth="1"/>
    <col min="2" max="2" width="19.875" style="0" customWidth="1"/>
    <col min="3" max="3" width="26.125" style="0" customWidth="1"/>
    <col min="4" max="4" width="13.25390625" style="0" customWidth="1"/>
    <col min="5" max="5" width="12.875" style="0" customWidth="1"/>
  </cols>
  <sheetData>
    <row r="2" spans="1:5" ht="16.5">
      <c r="A2" s="40"/>
      <c r="C2" s="8" t="s">
        <v>105</v>
      </c>
      <c r="E2" s="8"/>
    </row>
    <row r="3" spans="1:2" ht="16.5">
      <c r="A3" s="40"/>
      <c r="B3" t="s">
        <v>106</v>
      </c>
    </row>
    <row r="4" ht="16.5">
      <c r="A4" s="40"/>
    </row>
    <row r="6" spans="1:3" ht="16.5">
      <c r="A6" s="11" t="s">
        <v>0</v>
      </c>
      <c r="B6" s="11" t="s">
        <v>10</v>
      </c>
      <c r="C6" s="12" t="s">
        <v>45</v>
      </c>
    </row>
    <row r="7" spans="1:3" ht="16.5">
      <c r="A7" s="11">
        <v>1</v>
      </c>
      <c r="B7" s="11">
        <v>2</v>
      </c>
      <c r="C7" s="12">
        <v>3</v>
      </c>
    </row>
    <row r="8" spans="1:3" ht="16.5">
      <c r="A8" s="13" t="s">
        <v>127</v>
      </c>
      <c r="B8" s="36" t="s">
        <v>16</v>
      </c>
      <c r="C8" s="14" t="s">
        <v>44</v>
      </c>
    </row>
    <row r="9" spans="1:3" ht="72" customHeight="1">
      <c r="A9" s="42" t="s">
        <v>128</v>
      </c>
      <c r="B9" s="39" t="s">
        <v>17</v>
      </c>
      <c r="C9" s="37" t="s">
        <v>44</v>
      </c>
    </row>
    <row r="10" spans="1:3" ht="33">
      <c r="A10" s="35" t="s">
        <v>129</v>
      </c>
      <c r="B10" s="39" t="s">
        <v>18</v>
      </c>
      <c r="C10" s="37" t="s">
        <v>44</v>
      </c>
    </row>
    <row r="11" spans="5:7" ht="12.75">
      <c r="E11" s="6"/>
      <c r="G11" s="6"/>
    </row>
    <row r="12" ht="12.75">
      <c r="C12" s="6"/>
    </row>
    <row r="13" spans="1:6" ht="16.5">
      <c r="A13" s="5" t="s">
        <v>110</v>
      </c>
      <c r="D13" s="6"/>
      <c r="E13" s="6"/>
      <c r="F13" s="5"/>
    </row>
    <row r="14" spans="1:6" ht="16.5">
      <c r="A14" s="5"/>
      <c r="B14" s="5" t="s">
        <v>306</v>
      </c>
      <c r="D14" s="6"/>
      <c r="E14" s="6"/>
      <c r="F14" s="5"/>
    </row>
    <row r="15" spans="1:2" ht="16.5">
      <c r="A15" s="5"/>
      <c r="B15" s="44" t="s">
        <v>111</v>
      </c>
    </row>
    <row r="16" ht="16.5">
      <c r="A16" s="5"/>
    </row>
    <row r="17" ht="16.5">
      <c r="A17" s="5" t="s">
        <v>107</v>
      </c>
    </row>
    <row r="18" ht="16.5">
      <c r="A18" s="5" t="s">
        <v>108</v>
      </c>
    </row>
    <row r="19" ht="16.5">
      <c r="A19" s="5" t="s">
        <v>112</v>
      </c>
    </row>
    <row r="20" ht="16.5">
      <c r="A20" s="5" t="s">
        <v>113</v>
      </c>
    </row>
    <row r="21" spans="1:2" ht="16.5">
      <c r="A21" s="5"/>
      <c r="B21" s="5" t="s">
        <v>342</v>
      </c>
    </row>
    <row r="22" spans="1:2" ht="16.5">
      <c r="A22" s="5"/>
      <c r="B22" s="5" t="s">
        <v>114</v>
      </c>
    </row>
    <row r="23" ht="16.5">
      <c r="A23" s="5" t="s">
        <v>8</v>
      </c>
    </row>
    <row r="24" ht="16.5">
      <c r="A24" s="5" t="s">
        <v>109</v>
      </c>
    </row>
    <row r="25" ht="16.5">
      <c r="A25" s="5" t="s">
        <v>115</v>
      </c>
    </row>
    <row r="26" spans="1:2" ht="16.5">
      <c r="A26" s="5"/>
      <c r="B26" s="5" t="s">
        <v>116</v>
      </c>
    </row>
    <row r="27" spans="1:2" ht="12.75">
      <c r="A27" s="41"/>
      <c r="B27" s="41" t="s">
        <v>117</v>
      </c>
    </row>
    <row r="28" ht="12.75">
      <c r="A28" s="41" t="s">
        <v>118</v>
      </c>
    </row>
    <row r="29" spans="1:8" ht="16.5">
      <c r="A29" s="5" t="s">
        <v>119</v>
      </c>
      <c r="H29" s="5"/>
    </row>
    <row r="30" spans="1:8" ht="16.5">
      <c r="A30" s="5"/>
      <c r="B30" s="5" t="s">
        <v>342</v>
      </c>
      <c r="H30" s="5"/>
    </row>
    <row r="31" spans="1:2" ht="12.75">
      <c r="A31" s="41"/>
      <c r="B31" s="41" t="s">
        <v>117</v>
      </c>
    </row>
    <row r="32" ht="16.5">
      <c r="A32" s="5"/>
    </row>
    <row r="33" ht="16.5">
      <c r="A33" s="5" t="s">
        <v>343</v>
      </c>
    </row>
    <row r="34" ht="16.5">
      <c r="A34" s="5"/>
    </row>
    <row r="35" ht="16.5">
      <c r="A35" s="236" t="s">
        <v>346</v>
      </c>
    </row>
    <row r="36" ht="16.5">
      <c r="A36" s="5"/>
    </row>
    <row r="37" ht="16.5">
      <c r="A37" s="5"/>
    </row>
    <row r="38" ht="16.5">
      <c r="A38" s="5" t="s">
        <v>120</v>
      </c>
    </row>
    <row r="39" ht="16.5">
      <c r="A39" s="5" t="s">
        <v>121</v>
      </c>
    </row>
    <row r="40" spans="1:2" ht="16.5">
      <c r="A40" s="5"/>
      <c r="B40" s="5" t="s">
        <v>122</v>
      </c>
    </row>
    <row r="41" spans="1:2" ht="16.5">
      <c r="A41" s="5"/>
      <c r="B41" s="5" t="s">
        <v>123</v>
      </c>
    </row>
    <row r="42" ht="16.5">
      <c r="A42" s="5"/>
    </row>
    <row r="43" ht="16.5">
      <c r="A43" s="5"/>
    </row>
    <row r="44" ht="16.5">
      <c r="A44" s="5" t="s">
        <v>124</v>
      </c>
    </row>
    <row r="45" ht="12.75">
      <c r="A45" s="4"/>
    </row>
    <row r="46" ht="13.5">
      <c r="A46" s="41" t="s">
        <v>125</v>
      </c>
    </row>
    <row r="47" ht="12.75">
      <c r="A47" s="41" t="s">
        <v>126</v>
      </c>
    </row>
    <row r="48" ht="16.5">
      <c r="A48" s="5"/>
    </row>
  </sheetData>
  <sheetProtection/>
  <printOptions/>
  <pageMargins left="0.75" right="0.75" top="1" bottom="1" header="0.5" footer="0.5"/>
  <pageSetup horizontalDpi="600" verticalDpi="600" orientation="portrait" paperSize="9" scale="88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9">
      <selection activeCell="J26" sqref="J26:J28"/>
    </sheetView>
  </sheetViews>
  <sheetFormatPr defaultColWidth="9.00390625" defaultRowHeight="12.75"/>
  <cols>
    <col min="2" max="2" width="20.125" style="0" customWidth="1"/>
    <col min="3" max="3" width="15.625" style="0" customWidth="1"/>
    <col min="4" max="4" width="14.375" style="0" customWidth="1"/>
    <col min="5" max="5" width="17.00390625" style="0" customWidth="1"/>
    <col min="6" max="6" width="21.375" style="0" customWidth="1"/>
    <col min="7" max="7" width="20.00390625" style="0" customWidth="1"/>
    <col min="8" max="8" width="13.625" style="0" customWidth="1"/>
    <col min="9" max="9" width="13.75390625" style="0" customWidth="1"/>
    <col min="10" max="10" width="17.875" style="0" customWidth="1"/>
    <col min="11" max="11" width="13.75390625" style="0" customWidth="1"/>
    <col min="12" max="12" width="11.75390625" style="0" bestFit="1" customWidth="1"/>
  </cols>
  <sheetData>
    <row r="1" ht="12.75">
      <c r="A1" s="45" t="s">
        <v>44</v>
      </c>
    </row>
    <row r="2" ht="16.5">
      <c r="A2" s="9"/>
    </row>
    <row r="3" spans="1:10" ht="16.5">
      <c r="A3" s="9"/>
      <c r="J3" s="9" t="s">
        <v>130</v>
      </c>
    </row>
    <row r="4" spans="1:10" ht="16.5">
      <c r="A4" s="9"/>
      <c r="J4" s="9" t="s">
        <v>131</v>
      </c>
    </row>
    <row r="5" spans="1:11" ht="16.5" customHeight="1">
      <c r="A5" s="10" t="s">
        <v>44</v>
      </c>
      <c r="G5" s="335" t="s">
        <v>132</v>
      </c>
      <c r="H5" s="342"/>
      <c r="I5" s="342"/>
      <c r="J5" s="342"/>
      <c r="K5" s="342"/>
    </row>
    <row r="6" spans="1:11" ht="16.5">
      <c r="A6" s="8" t="s">
        <v>44</v>
      </c>
      <c r="G6" s="342"/>
      <c r="H6" s="342"/>
      <c r="I6" s="342"/>
      <c r="J6" s="342"/>
      <c r="K6" s="342"/>
    </row>
    <row r="7" spans="1:11" ht="16.5">
      <c r="A7" s="46" t="s">
        <v>133</v>
      </c>
      <c r="G7" s="342"/>
      <c r="H7" s="342"/>
      <c r="I7" s="342"/>
      <c r="J7" s="342"/>
      <c r="K7" s="342"/>
    </row>
    <row r="8" ht="16.5">
      <c r="A8" s="9" t="s">
        <v>44</v>
      </c>
    </row>
    <row r="9" spans="1:5" ht="16.5">
      <c r="A9" s="9"/>
      <c r="E9" s="9"/>
    </row>
    <row r="10" spans="1:6" ht="16.5">
      <c r="A10" s="9"/>
      <c r="E10" s="9"/>
      <c r="F10" s="9" t="s">
        <v>211</v>
      </c>
    </row>
    <row r="11" spans="1:6" ht="16.5">
      <c r="A11" s="9"/>
      <c r="E11" s="9"/>
      <c r="F11" s="9"/>
    </row>
    <row r="12" ht="16.5">
      <c r="A12" s="9"/>
    </row>
    <row r="13" spans="1:5" ht="16.5">
      <c r="A13" s="9"/>
      <c r="E13" s="9" t="s">
        <v>134</v>
      </c>
    </row>
    <row r="14" ht="16.5">
      <c r="A14" s="9" t="s">
        <v>44</v>
      </c>
    </row>
    <row r="15" spans="1:5" ht="16.5">
      <c r="A15" s="9"/>
      <c r="B15" s="9"/>
      <c r="C15" s="9"/>
      <c r="D15" s="9"/>
      <c r="E15" s="9" t="s">
        <v>275</v>
      </c>
    </row>
    <row r="16" ht="16.5">
      <c r="A16" s="9"/>
    </row>
    <row r="17" spans="1:10" ht="35.25" customHeight="1">
      <c r="A17" s="335" t="s">
        <v>273</v>
      </c>
      <c r="B17" s="336"/>
      <c r="C17" s="336"/>
      <c r="D17" s="336"/>
      <c r="E17" s="336"/>
      <c r="F17" s="336"/>
      <c r="G17" s="336"/>
      <c r="H17" s="336"/>
      <c r="I17" s="336"/>
      <c r="J17" s="336"/>
    </row>
    <row r="18" spans="1:6" ht="16.5">
      <c r="A18" s="9"/>
      <c r="E18" s="9"/>
      <c r="F18" s="9"/>
    </row>
    <row r="19" spans="1:6" ht="16.5">
      <c r="A19" s="9"/>
      <c r="D19" s="9"/>
      <c r="F19" s="9" t="s">
        <v>135</v>
      </c>
    </row>
    <row r="20" ht="16.5">
      <c r="A20" s="9" t="s">
        <v>44</v>
      </c>
    </row>
    <row r="21" spans="1:10" ht="15.75">
      <c r="A21" s="343" t="s">
        <v>9</v>
      </c>
      <c r="B21" s="345" t="s">
        <v>136</v>
      </c>
      <c r="C21" s="345" t="s">
        <v>137</v>
      </c>
      <c r="D21" s="343" t="s">
        <v>138</v>
      </c>
      <c r="E21" s="348"/>
      <c r="F21" s="348"/>
      <c r="G21" s="348"/>
      <c r="H21" s="345" t="s">
        <v>139</v>
      </c>
      <c r="I21" s="345" t="s">
        <v>140</v>
      </c>
      <c r="J21" s="345" t="s">
        <v>141</v>
      </c>
    </row>
    <row r="22" spans="1:10" ht="15.75">
      <c r="A22" s="344"/>
      <c r="B22" s="346"/>
      <c r="C22" s="346"/>
      <c r="D22" s="343" t="s">
        <v>39</v>
      </c>
      <c r="E22" s="343" t="s">
        <v>1</v>
      </c>
      <c r="F22" s="348"/>
      <c r="G22" s="349"/>
      <c r="H22" s="346"/>
      <c r="I22" s="346"/>
      <c r="J22" s="346"/>
    </row>
    <row r="23" spans="1:10" ht="49.5" customHeight="1">
      <c r="A23" s="344"/>
      <c r="B23" s="347"/>
      <c r="C23" s="347"/>
      <c r="D23" s="344"/>
      <c r="E23" s="51" t="s">
        <v>142</v>
      </c>
      <c r="F23" s="51" t="s">
        <v>143</v>
      </c>
      <c r="G23" s="50" t="s">
        <v>144</v>
      </c>
      <c r="H23" s="347"/>
      <c r="I23" s="347"/>
      <c r="J23" s="347"/>
    </row>
    <row r="24" spans="1:10" ht="19.5" customHeight="1">
      <c r="A24" s="176" t="s">
        <v>320</v>
      </c>
      <c r="B24" s="83"/>
      <c r="C24" s="56"/>
      <c r="D24" s="83"/>
      <c r="E24" s="83"/>
      <c r="F24" s="83"/>
      <c r="G24" s="83"/>
      <c r="H24" s="83"/>
      <c r="I24" s="83"/>
      <c r="J24" s="177"/>
    </row>
    <row r="25" spans="1:10" ht="17.25" customHeight="1">
      <c r="A25" s="80">
        <v>1</v>
      </c>
      <c r="B25" s="55">
        <v>2</v>
      </c>
      <c r="C25" s="81">
        <v>3</v>
      </c>
      <c r="D25" s="80">
        <v>4</v>
      </c>
      <c r="E25" s="82">
        <v>5</v>
      </c>
      <c r="F25" s="51">
        <v>6</v>
      </c>
      <c r="G25" s="51">
        <v>7</v>
      </c>
      <c r="H25" s="81">
        <v>8</v>
      </c>
      <c r="I25" s="81">
        <v>9</v>
      </c>
      <c r="J25" s="79">
        <v>10</v>
      </c>
    </row>
    <row r="26" spans="1:10" ht="50.25" customHeight="1">
      <c r="A26" s="56">
        <v>1</v>
      </c>
      <c r="B26" s="83" t="s">
        <v>244</v>
      </c>
      <c r="C26" s="83">
        <v>9.87</v>
      </c>
      <c r="D26" s="171">
        <f>J26/I26/H26/12/C26</f>
        <v>8902.730129362877</v>
      </c>
      <c r="E26" s="168">
        <f>D26-(D26*0.35)</f>
        <v>5786.77458408587</v>
      </c>
      <c r="F26" s="168">
        <f>D26-(D26*0.75)</f>
        <v>2225.6825323407193</v>
      </c>
      <c r="G26" s="168">
        <f>D26-(D26*0.9)</f>
        <v>890.2730129362872</v>
      </c>
      <c r="H26" s="169">
        <v>1.5</v>
      </c>
      <c r="I26" s="170">
        <v>1.15</v>
      </c>
      <c r="J26" s="170">
        <v>1818907.89</v>
      </c>
    </row>
    <row r="27" spans="1:10" ht="31.5" customHeight="1">
      <c r="A27" s="56">
        <v>2</v>
      </c>
      <c r="B27" s="83" t="s">
        <v>266</v>
      </c>
      <c r="C27" s="83">
        <v>44.67</v>
      </c>
      <c r="D27" s="171">
        <f>J27/I27/H27/12/C27</f>
        <v>8446.370063233438</v>
      </c>
      <c r="E27" s="168">
        <f>D27-(D27*0.35)</f>
        <v>5490.140541101735</v>
      </c>
      <c r="F27" s="168">
        <f>D27-(D27*0.75)</f>
        <v>2111.592515808359</v>
      </c>
      <c r="G27" s="168">
        <f>D27-(D27*0.9)</f>
        <v>844.6370063233435</v>
      </c>
      <c r="H27" s="169">
        <v>1.5</v>
      </c>
      <c r="I27" s="170">
        <v>1.15</v>
      </c>
      <c r="J27" s="170">
        <v>7810096.56</v>
      </c>
    </row>
    <row r="28" spans="1:10" ht="15.75">
      <c r="A28" s="56">
        <v>3</v>
      </c>
      <c r="B28" s="56" t="s">
        <v>245</v>
      </c>
      <c r="C28" s="56">
        <v>9.9</v>
      </c>
      <c r="D28" s="171">
        <f>J28/I28/H28/12/C28</f>
        <v>7514.420533840825</v>
      </c>
      <c r="E28" s="168">
        <f>D28-(D28*0.35)</f>
        <v>4884.373346996536</v>
      </c>
      <c r="F28" s="168">
        <f>D28-(D28*0.75)</f>
        <v>1878.6051334602062</v>
      </c>
      <c r="G28" s="168">
        <f>D28-(D28*0.9)</f>
        <v>751.4420533840821</v>
      </c>
      <c r="H28" s="169">
        <v>1.5</v>
      </c>
      <c r="I28" s="170">
        <v>1.15</v>
      </c>
      <c r="J28" s="170">
        <v>1539930.2</v>
      </c>
    </row>
    <row r="29" spans="1:10" ht="15.75">
      <c r="A29" s="337" t="s">
        <v>319</v>
      </c>
      <c r="B29" s="338"/>
      <c r="C29" s="92" t="s">
        <v>146</v>
      </c>
      <c r="D29" s="171">
        <f>D26+D27+D28</f>
        <v>24863.52072643714</v>
      </c>
      <c r="E29" s="92" t="s">
        <v>146</v>
      </c>
      <c r="F29" s="92" t="s">
        <v>146</v>
      </c>
      <c r="G29" s="92" t="s">
        <v>146</v>
      </c>
      <c r="H29" s="92" t="s">
        <v>146</v>
      </c>
      <c r="I29" s="92" t="s">
        <v>146</v>
      </c>
      <c r="J29" s="216">
        <f>SUM(J26:J28)</f>
        <v>11168934.649999999</v>
      </c>
    </row>
    <row r="30" spans="1:10" ht="15.75">
      <c r="A30" s="339" t="s">
        <v>321</v>
      </c>
      <c r="B30" s="340"/>
      <c r="C30" s="340"/>
      <c r="D30" s="340"/>
      <c r="E30" s="340"/>
      <c r="F30" s="340"/>
      <c r="G30" s="340"/>
      <c r="H30" s="340"/>
      <c r="I30" s="340"/>
      <c r="J30" s="341"/>
    </row>
    <row r="31" spans="1:10" ht="31.5">
      <c r="A31" s="56">
        <v>4</v>
      </c>
      <c r="B31" s="83" t="s">
        <v>266</v>
      </c>
      <c r="C31" s="56">
        <v>1</v>
      </c>
      <c r="D31" s="171">
        <f>J31/I31/H31/12/C31</f>
        <v>0</v>
      </c>
      <c r="E31" s="168">
        <f>D31-(D31*0.35)</f>
        <v>0</v>
      </c>
      <c r="F31" s="168">
        <f>D31-(D31*0.75)</f>
        <v>0</v>
      </c>
      <c r="G31" s="168">
        <f>D31-(D31*0.9)</f>
        <v>0</v>
      </c>
      <c r="H31" s="169">
        <v>1.5</v>
      </c>
      <c r="I31" s="170">
        <v>1.15</v>
      </c>
      <c r="J31" s="84">
        <v>0</v>
      </c>
    </row>
    <row r="32" spans="1:12" ht="15.75">
      <c r="A32" s="333" t="s">
        <v>145</v>
      </c>
      <c r="B32" s="334"/>
      <c r="C32" s="92" t="s">
        <v>146</v>
      </c>
      <c r="D32" s="172">
        <f>D31</f>
        <v>0</v>
      </c>
      <c r="E32" s="92" t="s">
        <v>146</v>
      </c>
      <c r="F32" s="92" t="s">
        <v>146</v>
      </c>
      <c r="G32" s="92" t="s">
        <v>146</v>
      </c>
      <c r="H32" s="92" t="s">
        <v>146</v>
      </c>
      <c r="I32" s="92" t="s">
        <v>146</v>
      </c>
      <c r="J32" s="217">
        <f>J31</f>
        <v>0</v>
      </c>
      <c r="L32" s="148"/>
    </row>
    <row r="33" spans="1:10" ht="15.75">
      <c r="A33" s="53"/>
      <c r="B33" s="53"/>
      <c r="C33" s="47"/>
      <c r="D33" s="47"/>
      <c r="E33" s="47"/>
      <c r="F33" s="47"/>
      <c r="G33" s="47"/>
      <c r="H33" s="47"/>
      <c r="I33" s="47"/>
      <c r="J33" s="222"/>
    </row>
  </sheetData>
  <sheetProtection/>
  <mergeCells count="14">
    <mergeCell ref="A32:B32"/>
    <mergeCell ref="A17:J17"/>
    <mergeCell ref="A29:B29"/>
    <mergeCell ref="A30:J30"/>
    <mergeCell ref="G5:K7"/>
    <mergeCell ref="A21:A23"/>
    <mergeCell ref="B21:B23"/>
    <mergeCell ref="C21:C23"/>
    <mergeCell ref="D21:G21"/>
    <mergeCell ref="H21:H23"/>
    <mergeCell ref="I21:I23"/>
    <mergeCell ref="J21:J23"/>
    <mergeCell ref="D22:D23"/>
    <mergeCell ref="E22:G22"/>
  </mergeCells>
  <printOptions/>
  <pageMargins left="0.75" right="0.75" top="0.3" bottom="0.3" header="0.2" footer="0.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Марина Янусова</cp:lastModifiedBy>
  <cp:lastPrinted>2018-10-17T13:20:47Z</cp:lastPrinted>
  <dcterms:created xsi:type="dcterms:W3CDTF">2011-05-17T05:50:34Z</dcterms:created>
  <dcterms:modified xsi:type="dcterms:W3CDTF">2019-05-08T08:12:02Z</dcterms:modified>
  <cp:category/>
  <cp:version/>
  <cp:contentType/>
  <cp:contentStatus/>
</cp:coreProperties>
</file>